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C:\Users\gsierrao\Downloads\"/>
    </mc:Choice>
  </mc:AlternateContent>
  <xr:revisionPtr revIDLastSave="0" documentId="13_ncr:1_{E4A25AC2-0AF5-41F0-BC09-9BFFA9DEFDBD}" xr6:coauthVersionLast="36" xr6:coauthVersionMax="36" xr10:uidLastSave="{00000000-0000-0000-0000-000000000000}"/>
  <bookViews>
    <workbookView xWindow="0" yWindow="0" windowWidth="28800" windowHeight="12105" tabRatio="871" activeTab="3" xr2:uid="{00000000-000D-0000-FFFF-FFFF00000000}"/>
  </bookViews>
  <sheets>
    <sheet name="INSTRUCTIVO" sheetId="9" r:id="rId1"/>
    <sheet name="1. CONTEXTO ESTRATÉGICO" sheetId="16" r:id="rId2"/>
    <sheet name="2. CONTEXTO POR PROCESO DOFA" sheetId="15" r:id="rId3"/>
    <sheet name="3. MATRIZ DE RIESGOS" sheetId="1" r:id="rId4"/>
    <sheet name="PROBABILIDAD - IMPACTO" sheetId="3" state="hidden" r:id="rId5"/>
    <sheet name="CALIFICACIÓN DE LOS CONTROLES" sheetId="4" state="hidden" r:id="rId6"/>
    <sheet name="CALIFI DE LOS CONTROL I SEM " sheetId="6" state="hidden" r:id="rId7"/>
    <sheet name="CALIFI DE LOS CONTROL II SEM " sheetId="7" state="hidden" r:id="rId8"/>
    <sheet name="4. PROBABILIDAD e IMPACTO" sheetId="13" state="hidden" r:id="rId9"/>
    <sheet name="4. PROBABILIDAD E IMPACTO C." sheetId="17" r:id="rId10"/>
    <sheet name="Listas" sheetId="2" state="hidden" r:id="rId11"/>
    <sheet name="5. MAPA DE CALOR"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Toc418056853" localSheetId="6">'CALIFI DE LOS CONTROL I SEM '!$A$1</definedName>
    <definedName name="_Toc418056853" localSheetId="7">'CALIFI DE LOS CONTROL II SEM '!$A$1</definedName>
    <definedName name="_Toc418056853" localSheetId="5">'CALIFICACIÓN DE LOS CONTROLES'!$A$1</definedName>
    <definedName name="Acto">[1]TABLA!$K$2:$K$8</definedName>
    <definedName name="Administrativa">[1]TABLA!$I$2:$I$13</definedName>
    <definedName name="_xlnm.Print_Area" localSheetId="11">'5. MAPA DE CALOR'!$B$2:$U$30</definedName>
    <definedName name="_xlnm.Print_Area" localSheetId="5">'CALIFICACIÓN DE LOS CONTROLES'!$A$1:$Q$24</definedName>
    <definedName name="Confidencialidad" localSheetId="6">'[2]  '!#REF!</definedName>
    <definedName name="Confidencialidad" localSheetId="7">'[2]  '!#REF!</definedName>
    <definedName name="Confidencialidad">'[2]  '!#REF!</definedName>
    <definedName name="Credibilidad" localSheetId="6">'[2]  '!#REF!</definedName>
    <definedName name="Credibilidad" localSheetId="7">'[2]  '!#REF!</definedName>
    <definedName name="Credibilidad">'[2]  '!#REF!</definedName>
    <definedName name="elemento">[1]TABLA!$F$2:$F$3</definedName>
    <definedName name="GRAT">[1]TABLA!$F$2:$F$4</definedName>
    <definedName name="hj">'[2]  '!#REF!</definedName>
    <definedName name="Legal" localSheetId="6">'[2]  '!#REF!</definedName>
    <definedName name="Legal" localSheetId="7">'[2]  '!#REF!</definedName>
    <definedName name="Legal">'[2]  '!#REF!</definedName>
    <definedName name="nivelinter">[1]TABLA!$G$5:$G$6</definedName>
    <definedName name="nivelracio">[1]TABLA!$G$2:$G$3</definedName>
    <definedName name="Operativo" localSheetId="6">'[2]  '!#REF!</definedName>
    <definedName name="Operativo" localSheetId="7">'[2]  '!#REF!</definedName>
    <definedName name="Operativo">'[2]  '!#REF!</definedName>
    <definedName name="Personal" localSheetId="6">'[2]  '!#REF!</definedName>
    <definedName name="Personal" localSheetId="7">'[2]  '!#REF!</definedName>
    <definedName name="Personal">'[2]  '!#REF!</definedName>
    <definedName name="respuesta">[1]TABLA!$T$2:$T$293</definedName>
  </definedNames>
  <calcPr calcId="191029"/>
</workbook>
</file>

<file path=xl/calcChain.xml><?xml version="1.0" encoding="utf-8"?>
<calcChain xmlns="http://schemas.openxmlformats.org/spreadsheetml/2006/main">
  <c r="O68" i="1" l="1"/>
  <c r="P68" i="1" s="1"/>
  <c r="AH72" i="1" l="1"/>
  <c r="AH71" i="1"/>
  <c r="AH70" i="1"/>
  <c r="AH69" i="1"/>
  <c r="AW68" i="1"/>
  <c r="AV68" i="1" s="1"/>
  <c r="AH68" i="1"/>
  <c r="R68" i="1"/>
  <c r="S68" i="1" s="1"/>
  <c r="J68" i="1"/>
  <c r="AX68" i="1" l="1"/>
  <c r="BH69" i="1"/>
  <c r="T68" i="1"/>
  <c r="AJ68" i="1"/>
  <c r="AY68" i="1" s="1"/>
  <c r="BC68" i="1" s="1"/>
  <c r="AZ68" i="1" s="1"/>
  <c r="BA68" i="1" l="1"/>
  <c r="BD68" i="1" l="1"/>
  <c r="BH71" i="1"/>
  <c r="BJ70" i="1"/>
  <c r="BF68" i="1"/>
  <c r="BG69" i="1"/>
  <c r="BI69" i="1"/>
  <c r="BF71" i="1"/>
  <c r="BH68" i="1"/>
  <c r="BH70" i="1"/>
  <c r="BG72" i="1"/>
  <c r="BF72" i="1"/>
  <c r="BG71" i="1"/>
  <c r="BI71" i="1"/>
  <c r="BH72" i="1"/>
  <c r="BJ69" i="1"/>
  <c r="BG68" i="1"/>
  <c r="BJ68" i="1"/>
  <c r="BG70" i="1"/>
  <c r="BF69" i="1"/>
  <c r="BJ72" i="1"/>
  <c r="BF70" i="1"/>
  <c r="BI72" i="1"/>
  <c r="BI68" i="1"/>
  <c r="BI70" i="1"/>
  <c r="BJ71" i="1"/>
  <c r="AH66" i="1" l="1"/>
  <c r="AH65" i="1"/>
  <c r="AH64" i="1"/>
  <c r="AH63" i="1"/>
  <c r="AW62" i="1"/>
  <c r="AV62" i="1" s="1"/>
  <c r="AH62" i="1"/>
  <c r="R62" i="1"/>
  <c r="AJ62" i="1" s="1"/>
  <c r="AY62" i="1" s="1"/>
  <c r="BC62" i="1" s="1"/>
  <c r="AZ62" i="1" s="1"/>
  <c r="O62" i="1"/>
  <c r="J62" i="1"/>
  <c r="S62" i="1" l="1"/>
  <c r="BI63" i="1" s="1"/>
  <c r="AX62" i="1"/>
  <c r="BA62" i="1"/>
  <c r="BD62" i="1" s="1"/>
  <c r="P62" i="1"/>
  <c r="T62" i="1" l="1"/>
  <c r="BH62" i="1"/>
  <c r="BF65" i="1"/>
  <c r="BG63" i="1"/>
  <c r="BF62" i="1"/>
  <c r="BJ64" i="1"/>
  <c r="BG64" i="1"/>
  <c r="BF63" i="1"/>
  <c r="BJ65" i="1"/>
  <c r="BI64" i="1"/>
  <c r="BJ62" i="1"/>
  <c r="BH65" i="1"/>
  <c r="BI65" i="1"/>
  <c r="BJ63" i="1"/>
  <c r="BH66" i="1"/>
  <c r="BG65" i="1"/>
  <c r="BH63" i="1"/>
  <c r="BF66" i="1"/>
  <c r="BG62" i="1"/>
  <c r="BG66" i="1"/>
  <c r="BH64" i="1"/>
  <c r="BI62" i="1"/>
  <c r="BI66" i="1"/>
  <c r="BF64" i="1"/>
  <c r="BJ66" i="1"/>
  <c r="AH60" i="1" l="1"/>
  <c r="AH59" i="1"/>
  <c r="AH58" i="1"/>
  <c r="AH57" i="1"/>
  <c r="AW56" i="1"/>
  <c r="AV56" i="1" s="1"/>
  <c r="AH56" i="1"/>
  <c r="R56" i="1"/>
  <c r="AJ56" i="1" s="1"/>
  <c r="AY56" i="1" s="1"/>
  <c r="BC56" i="1" s="1"/>
  <c r="AZ56" i="1" s="1"/>
  <c r="O56" i="1"/>
  <c r="J56" i="1"/>
  <c r="AH54" i="1"/>
  <c r="AH53" i="1"/>
  <c r="AH52" i="1"/>
  <c r="AH51" i="1"/>
  <c r="AW50" i="1"/>
  <c r="AV50" i="1" s="1"/>
  <c r="AH50" i="1"/>
  <c r="R50" i="1"/>
  <c r="AJ50" i="1" s="1"/>
  <c r="AY50" i="1" s="1"/>
  <c r="BC50" i="1" s="1"/>
  <c r="AZ50" i="1" s="1"/>
  <c r="O50" i="1"/>
  <c r="J50" i="1"/>
  <c r="S56" i="1" l="1"/>
  <c r="T56" i="1" s="1"/>
  <c r="S50" i="1"/>
  <c r="T50" i="1" s="1"/>
  <c r="AX56" i="1"/>
  <c r="BA56" i="1"/>
  <c r="BD56" i="1" s="1"/>
  <c r="P56" i="1"/>
  <c r="AX50" i="1"/>
  <c r="BA50" i="1"/>
  <c r="BD50" i="1" s="1"/>
  <c r="P50" i="1"/>
  <c r="BI56" i="1" l="1"/>
  <c r="BI50" i="1"/>
  <c r="BI59" i="1"/>
  <c r="BJ57" i="1"/>
  <c r="BI57" i="1"/>
  <c r="BH56" i="1"/>
  <c r="BF59" i="1"/>
  <c r="BG57" i="1"/>
  <c r="BF56" i="1"/>
  <c r="BJ58" i="1"/>
  <c r="BG58" i="1"/>
  <c r="BF57" i="1"/>
  <c r="BJ59" i="1"/>
  <c r="BI58" i="1"/>
  <c r="BJ56" i="1"/>
  <c r="BH59" i="1"/>
  <c r="BH60" i="1"/>
  <c r="BG59" i="1"/>
  <c r="BH57" i="1"/>
  <c r="BF60" i="1"/>
  <c r="BG56" i="1"/>
  <c r="BG60" i="1"/>
  <c r="BH58" i="1"/>
  <c r="BI60" i="1"/>
  <c r="BF58" i="1"/>
  <c r="BJ60" i="1"/>
  <c r="BG52" i="1"/>
  <c r="BF51" i="1"/>
  <c r="BJ53" i="1"/>
  <c r="BI52" i="1"/>
  <c r="BJ50" i="1"/>
  <c r="BH53" i="1"/>
  <c r="BI53" i="1"/>
  <c r="BJ51" i="1"/>
  <c r="BH54" i="1"/>
  <c r="BG53" i="1"/>
  <c r="BH51" i="1"/>
  <c r="BF54" i="1"/>
  <c r="BI51" i="1"/>
  <c r="BH50" i="1"/>
  <c r="BF53" i="1"/>
  <c r="BG51" i="1"/>
  <c r="BF50" i="1"/>
  <c r="BJ52" i="1"/>
  <c r="BG50" i="1"/>
  <c r="BG54" i="1"/>
  <c r="BH52" i="1"/>
  <c r="BI54" i="1"/>
  <c r="BF52" i="1"/>
  <c r="BJ54" i="1"/>
  <c r="AH48" i="1" l="1"/>
  <c r="AH47" i="1"/>
  <c r="AH46" i="1"/>
  <c r="AH45" i="1"/>
  <c r="AW44" i="1"/>
  <c r="AV44" i="1" s="1"/>
  <c r="AH44" i="1"/>
  <c r="R44" i="1"/>
  <c r="AJ44" i="1" s="1"/>
  <c r="AY44" i="1" s="1"/>
  <c r="BC44" i="1" s="1"/>
  <c r="AZ44" i="1" s="1"/>
  <c r="O44" i="1"/>
  <c r="J44" i="1"/>
  <c r="S44" i="1" l="1"/>
  <c r="BJ44" i="1" s="1"/>
  <c r="AX44" i="1"/>
  <c r="BA44" i="1"/>
  <c r="BD44" i="1" s="1"/>
  <c r="P44" i="1"/>
  <c r="T44" i="1" l="1"/>
  <c r="BI45" i="1"/>
  <c r="BH44" i="1"/>
  <c r="BF47" i="1"/>
  <c r="BG45" i="1"/>
  <c r="BF44" i="1"/>
  <c r="BJ46" i="1"/>
  <c r="BG46" i="1"/>
  <c r="BF45" i="1"/>
  <c r="BJ47" i="1"/>
  <c r="BI46" i="1"/>
  <c r="BH47" i="1"/>
  <c r="BI47" i="1"/>
  <c r="BJ45" i="1"/>
  <c r="BH48" i="1"/>
  <c r="BG47" i="1"/>
  <c r="BH45" i="1"/>
  <c r="BF48" i="1"/>
  <c r="BG44" i="1"/>
  <c r="BG48" i="1"/>
  <c r="BH46" i="1"/>
  <c r="BI44" i="1"/>
  <c r="BI48" i="1"/>
  <c r="BF46" i="1"/>
  <c r="BJ48" i="1"/>
  <c r="AH42" i="1" l="1"/>
  <c r="AH41" i="1"/>
  <c r="AH40" i="1"/>
  <c r="AH39" i="1"/>
  <c r="AW38" i="1"/>
  <c r="AV38" i="1" s="1"/>
  <c r="AH38" i="1"/>
  <c r="R38" i="1"/>
  <c r="AJ38" i="1" s="1"/>
  <c r="AY38" i="1" s="1"/>
  <c r="BC38" i="1" s="1"/>
  <c r="AZ38" i="1" s="1"/>
  <c r="O38" i="1"/>
  <c r="J38" i="1"/>
  <c r="AH36" i="1"/>
  <c r="AH35" i="1"/>
  <c r="AH34" i="1"/>
  <c r="AH33" i="1"/>
  <c r="AW32" i="1"/>
  <c r="AV32" i="1"/>
  <c r="AX32" i="1" s="1"/>
  <c r="AH32" i="1"/>
  <c r="R32" i="1"/>
  <c r="AJ32" i="1" s="1"/>
  <c r="AY32" i="1" s="1"/>
  <c r="BC32" i="1" s="1"/>
  <c r="AZ32" i="1" s="1"/>
  <c r="O32" i="1"/>
  <c r="P32" i="1" s="1"/>
  <c r="J32" i="1"/>
  <c r="S38" i="1" l="1"/>
  <c r="BJ38" i="1" s="1"/>
  <c r="AX38" i="1"/>
  <c r="BA38" i="1"/>
  <c r="BD38" i="1" s="1"/>
  <c r="P38" i="1"/>
  <c r="S32" i="1"/>
  <c r="BA32" i="1"/>
  <c r="BD32" i="1" s="1"/>
  <c r="BG39" i="1" l="1"/>
  <c r="T38" i="1"/>
  <c r="BI42" i="1"/>
  <c r="BG38" i="1"/>
  <c r="BI41" i="1"/>
  <c r="BF39" i="1"/>
  <c r="BH40" i="1"/>
  <c r="BH42" i="1"/>
  <c r="BF42" i="1"/>
  <c r="BI38" i="1"/>
  <c r="BG42" i="1"/>
  <c r="BJ41" i="1"/>
  <c r="BH39" i="1"/>
  <c r="BJ42" i="1"/>
  <c r="BF40" i="1"/>
  <c r="BI40" i="1"/>
  <c r="BG40" i="1"/>
  <c r="BJ39" i="1"/>
  <c r="BF38" i="1"/>
  <c r="BJ40" i="1"/>
  <c r="BG41" i="1"/>
  <c r="BI39" i="1"/>
  <c r="BH38" i="1"/>
  <c r="BF41" i="1"/>
  <c r="BH41" i="1"/>
  <c r="BJ36" i="1"/>
  <c r="BF36" i="1"/>
  <c r="BH35" i="1"/>
  <c r="BJ34" i="1"/>
  <c r="BF34" i="1"/>
  <c r="BH33" i="1"/>
  <c r="BJ32" i="1"/>
  <c r="BF32" i="1"/>
  <c r="BI36" i="1"/>
  <c r="BG35" i="1"/>
  <c r="BI34" i="1"/>
  <c r="BG33" i="1"/>
  <c r="BI32" i="1"/>
  <c r="BH36" i="1"/>
  <c r="BJ35" i="1"/>
  <c r="BF35" i="1"/>
  <c r="BH34" i="1"/>
  <c r="BJ33" i="1"/>
  <c r="BF33" i="1"/>
  <c r="BH32" i="1"/>
  <c r="BG36" i="1"/>
  <c r="BI35" i="1"/>
  <c r="BG34" i="1"/>
  <c r="BI33" i="1"/>
  <c r="BG32" i="1"/>
  <c r="T32" i="1"/>
  <c r="AW20" i="1" l="1"/>
  <c r="AH26" i="1" l="1"/>
  <c r="R74" i="1"/>
  <c r="AJ74" i="1" s="1"/>
  <c r="O74" i="1"/>
  <c r="R26" i="1"/>
  <c r="AJ26" i="1" s="1"/>
  <c r="O26" i="1"/>
  <c r="S26" i="1" l="1"/>
  <c r="S74" i="1"/>
  <c r="P74" i="1"/>
  <c r="P26" i="1"/>
  <c r="AH20" i="1" l="1"/>
  <c r="AH21" i="1"/>
  <c r="J74" i="1" l="1"/>
  <c r="J26" i="1"/>
  <c r="J20" i="1"/>
  <c r="O20" i="1" l="1"/>
  <c r="P20" i="1" s="1"/>
  <c r="R20" i="1"/>
  <c r="AJ20" i="1" l="1"/>
  <c r="AY20" i="1" s="1"/>
  <c r="S20" i="1"/>
  <c r="AH74" i="1" l="1"/>
  <c r="AW74" i="1"/>
  <c r="AV74" i="1" s="1"/>
  <c r="AX74" i="1" s="1"/>
  <c r="AY74" i="1"/>
  <c r="BC74" i="1" s="1"/>
  <c r="AZ74" i="1" s="1"/>
  <c r="AH75" i="1"/>
  <c r="AH76" i="1"/>
  <c r="AH77" i="1"/>
  <c r="AH78" i="1"/>
  <c r="AW26" i="1"/>
  <c r="AV26" i="1" s="1"/>
  <c r="AX26" i="1" s="1"/>
  <c r="AY26" i="1"/>
  <c r="BC26" i="1" s="1"/>
  <c r="AZ26" i="1" s="1"/>
  <c r="AH27" i="1"/>
  <c r="AH28" i="1"/>
  <c r="AH29" i="1"/>
  <c r="AH30" i="1"/>
  <c r="AH22" i="1"/>
  <c r="AH23" i="1"/>
  <c r="AH24" i="1"/>
  <c r="BA74" i="1" l="1"/>
  <c r="BA26" i="1"/>
  <c r="BJ78" i="1" l="1"/>
  <c r="BF75" i="1"/>
  <c r="BG74" i="1"/>
  <c r="BG77" i="1"/>
  <c r="BF77" i="1"/>
  <c r="BI75" i="1"/>
  <c r="BH76" i="1"/>
  <c r="BJ77" i="1"/>
  <c r="BI77" i="1"/>
  <c r="BI78" i="1"/>
  <c r="BH77" i="1"/>
  <c r="BF76" i="1"/>
  <c r="BF74" i="1"/>
  <c r="BG75" i="1"/>
  <c r="BH78" i="1"/>
  <c r="BJ74" i="1"/>
  <c r="BG78" i="1"/>
  <c r="BI74" i="1"/>
  <c r="BH74" i="1"/>
  <c r="BH75" i="1"/>
  <c r="BG76" i="1"/>
  <c r="BJ76" i="1"/>
  <c r="BI76" i="1"/>
  <c r="BJ75" i="1"/>
  <c r="BF78" i="1"/>
  <c r="BG30" i="1"/>
  <c r="BJ27" i="1"/>
  <c r="BG29" i="1"/>
  <c r="BI27" i="1"/>
  <c r="BF26" i="1"/>
  <c r="BF30" i="1"/>
  <c r="BI30" i="1"/>
  <c r="BJ29" i="1"/>
  <c r="BF29" i="1"/>
  <c r="BG28" i="1"/>
  <c r="BH27" i="1"/>
  <c r="BI26" i="1"/>
  <c r="BH30" i="1"/>
  <c r="BI29" i="1"/>
  <c r="BJ28" i="1"/>
  <c r="BF28" i="1"/>
  <c r="BG27" i="1"/>
  <c r="BH26" i="1"/>
  <c r="BH29" i="1"/>
  <c r="BI28" i="1"/>
  <c r="BF27" i="1"/>
  <c r="BG26" i="1"/>
  <c r="BJ30" i="1"/>
  <c r="BH28" i="1"/>
  <c r="BJ26" i="1"/>
  <c r="BD74" i="1"/>
  <c r="BD26" i="1"/>
  <c r="T26" i="1"/>
  <c r="T74" i="1"/>
  <c r="AV20" i="1"/>
  <c r="AX20" i="1" l="1"/>
  <c r="BC20" i="1"/>
  <c r="AZ20" i="1" s="1"/>
  <c r="BA20" i="1" l="1"/>
  <c r="BD20" i="1" s="1"/>
  <c r="T20" i="1"/>
  <c r="J68" i="4"/>
  <c r="O54" i="2" s="1"/>
  <c r="J46" i="4"/>
  <c r="H66" i="4"/>
  <c r="H65" i="4"/>
  <c r="H64" i="4"/>
  <c r="H63" i="4"/>
  <c r="S2" i="2" s="1"/>
  <c r="T4" i="2" s="1"/>
  <c r="U4" i="2" s="1"/>
  <c r="H62" i="4"/>
  <c r="H61" i="4"/>
  <c r="H60" i="4"/>
  <c r="H59" i="4"/>
  <c r="H58" i="4"/>
  <c r="H57" i="4"/>
  <c r="H56" i="4"/>
  <c r="H55" i="4"/>
  <c r="H54" i="4"/>
  <c r="H53" i="4"/>
  <c r="H52" i="4"/>
  <c r="H51" i="4"/>
  <c r="B51" i="4"/>
  <c r="G54" i="2"/>
  <c r="G53" i="2"/>
  <c r="G50" i="2"/>
  <c r="H44" i="4"/>
  <c r="H43" i="4"/>
  <c r="H42" i="4"/>
  <c r="H41" i="4"/>
  <c r="H40" i="4"/>
  <c r="H39" i="4"/>
  <c r="H38" i="4"/>
  <c r="H37" i="4"/>
  <c r="H36" i="4"/>
  <c r="H35" i="4"/>
  <c r="H34" i="4"/>
  <c r="H33" i="4"/>
  <c r="H32" i="4"/>
  <c r="H31" i="4"/>
  <c r="H30" i="4"/>
  <c r="H29" i="4"/>
  <c r="B29" i="4"/>
  <c r="O50" i="2"/>
  <c r="O51" i="2"/>
  <c r="O52" i="2"/>
  <c r="O53" i="2"/>
  <c r="O55" i="2"/>
  <c r="O56" i="2"/>
  <c r="O57" i="2"/>
  <c r="O58" i="2"/>
  <c r="O59" i="2"/>
  <c r="O60" i="2"/>
  <c r="O61" i="2"/>
  <c r="O62" i="2"/>
  <c r="O63" i="2"/>
  <c r="N50" i="2"/>
  <c r="N51" i="2"/>
  <c r="N52" i="2"/>
  <c r="N53" i="2"/>
  <c r="N54" i="2"/>
  <c r="N55" i="2"/>
  <c r="N56" i="2"/>
  <c r="N57" i="2"/>
  <c r="N58" i="2"/>
  <c r="N59" i="2"/>
  <c r="N60" i="2"/>
  <c r="N61" i="2"/>
  <c r="N62" i="2"/>
  <c r="N63" i="2"/>
  <c r="K50" i="2"/>
  <c r="K51" i="2"/>
  <c r="K52" i="2"/>
  <c r="K53" i="2"/>
  <c r="K55" i="2"/>
  <c r="K56" i="2"/>
  <c r="K57" i="2"/>
  <c r="K58" i="2"/>
  <c r="K59" i="2"/>
  <c r="K60" i="2"/>
  <c r="K61" i="2"/>
  <c r="K62" i="2"/>
  <c r="K63" i="2"/>
  <c r="J50" i="2"/>
  <c r="J51" i="2"/>
  <c r="J52" i="2"/>
  <c r="J53" i="2"/>
  <c r="J54" i="2"/>
  <c r="J55" i="2"/>
  <c r="J56" i="2"/>
  <c r="J57" i="2"/>
  <c r="J58" i="2"/>
  <c r="J59" i="2"/>
  <c r="J60" i="2"/>
  <c r="J61" i="2"/>
  <c r="J62" i="2"/>
  <c r="J63" i="2"/>
  <c r="AK50" i="2"/>
  <c r="AK51" i="2"/>
  <c r="AK52" i="2"/>
  <c r="AK53" i="2"/>
  <c r="AK54" i="2"/>
  <c r="AK55" i="2"/>
  <c r="AK56" i="2"/>
  <c r="AK57" i="2"/>
  <c r="AK58" i="2"/>
  <c r="AK59" i="2"/>
  <c r="AK60" i="2"/>
  <c r="AK61" i="2"/>
  <c r="AK62" i="2"/>
  <c r="AK63" i="2"/>
  <c r="AK49" i="2"/>
  <c r="AG50" i="2"/>
  <c r="AG51" i="2"/>
  <c r="AG52" i="2"/>
  <c r="AG53" i="2"/>
  <c r="AG54" i="2"/>
  <c r="AG55" i="2"/>
  <c r="AG56" i="2"/>
  <c r="AG57" i="2"/>
  <c r="AG58" i="2"/>
  <c r="AG59" i="2"/>
  <c r="AG60" i="2"/>
  <c r="AG61" i="2"/>
  <c r="AG62" i="2"/>
  <c r="AG63" i="2"/>
  <c r="AG49" i="2"/>
  <c r="Z50" i="2"/>
  <c r="Z51" i="2"/>
  <c r="Z52" i="2"/>
  <c r="Z53" i="2"/>
  <c r="Z54" i="2"/>
  <c r="Z55" i="2"/>
  <c r="Z56" i="2"/>
  <c r="Z57" i="2"/>
  <c r="Z58" i="2"/>
  <c r="Z59" i="2"/>
  <c r="Z60" i="2"/>
  <c r="Z61" i="2"/>
  <c r="Z62" i="2"/>
  <c r="Z63" i="2"/>
  <c r="Z49" i="2"/>
  <c r="V50" i="2"/>
  <c r="V51" i="2"/>
  <c r="V52" i="2"/>
  <c r="V53" i="2"/>
  <c r="V54" i="2"/>
  <c r="V55" i="2"/>
  <c r="V56" i="2"/>
  <c r="V57" i="2"/>
  <c r="V58" i="2"/>
  <c r="V59" i="2"/>
  <c r="V60" i="2"/>
  <c r="V61" i="2"/>
  <c r="V62" i="2"/>
  <c r="V63" i="2"/>
  <c r="V49" i="2"/>
  <c r="H182" i="7"/>
  <c r="AL63" i="2" s="1"/>
  <c r="G180" i="7"/>
  <c r="G179" i="7"/>
  <c r="G178" i="7"/>
  <c r="G177" i="7"/>
  <c r="G176" i="7"/>
  <c r="B174" i="7"/>
  <c r="A174" i="7"/>
  <c r="H170" i="7"/>
  <c r="AL62" i="2" s="1"/>
  <c r="G168" i="7"/>
  <c r="G167" i="7"/>
  <c r="G166" i="7"/>
  <c r="G165" i="7"/>
  <c r="G164" i="7"/>
  <c r="B162" i="7"/>
  <c r="A162" i="7"/>
  <c r="H158" i="7"/>
  <c r="AH61" i="2" s="1"/>
  <c r="G156" i="7"/>
  <c r="G155" i="7"/>
  <c r="G154" i="7"/>
  <c r="G153" i="7"/>
  <c r="G152" i="7"/>
  <c r="B150" i="7"/>
  <c r="A150" i="7"/>
  <c r="H146" i="7"/>
  <c r="AL60" i="2" s="1"/>
  <c r="G144" i="7"/>
  <c r="G143" i="7"/>
  <c r="G142" i="7"/>
  <c r="G141" i="7"/>
  <c r="G140" i="7"/>
  <c r="B138" i="7"/>
  <c r="A138" i="7"/>
  <c r="H134" i="7"/>
  <c r="AL59" i="2" s="1"/>
  <c r="G132" i="7"/>
  <c r="G131" i="7"/>
  <c r="G130" i="7"/>
  <c r="G129" i="7"/>
  <c r="G128" i="7"/>
  <c r="B126" i="7"/>
  <c r="A126" i="7"/>
  <c r="H122" i="7"/>
  <c r="AH58" i="2" s="1"/>
  <c r="G120" i="7"/>
  <c r="G119" i="7"/>
  <c r="G118" i="7"/>
  <c r="G117" i="7"/>
  <c r="G116" i="7"/>
  <c r="B114" i="7"/>
  <c r="A114" i="7"/>
  <c r="H110" i="7"/>
  <c r="AL57" i="2" s="1"/>
  <c r="G108" i="7"/>
  <c r="G107" i="7"/>
  <c r="G106" i="7"/>
  <c r="G105" i="7"/>
  <c r="G104" i="7"/>
  <c r="B102" i="7"/>
  <c r="A102" i="7"/>
  <c r="H98" i="7"/>
  <c r="AL56" i="2" s="1"/>
  <c r="G96" i="7"/>
  <c r="G95" i="7"/>
  <c r="G94" i="7"/>
  <c r="G93" i="7"/>
  <c r="G92" i="7"/>
  <c r="B90" i="7"/>
  <c r="A90" i="7"/>
  <c r="H86" i="7"/>
  <c r="AL55" i="2" s="1"/>
  <c r="G84" i="7"/>
  <c r="G83" i="7"/>
  <c r="G82" i="7"/>
  <c r="G81" i="7"/>
  <c r="G80" i="7"/>
  <c r="B78" i="7"/>
  <c r="A78" i="7"/>
  <c r="H74" i="7"/>
  <c r="AL54" i="2" s="1"/>
  <c r="G72" i="7"/>
  <c r="G71" i="7"/>
  <c r="G70" i="7"/>
  <c r="G69" i="7"/>
  <c r="G68" i="7"/>
  <c r="B66" i="7"/>
  <c r="A66" i="7"/>
  <c r="H62" i="7"/>
  <c r="AL53" i="2" s="1"/>
  <c r="G60" i="7"/>
  <c r="G59" i="7"/>
  <c r="G58" i="7"/>
  <c r="G57" i="7"/>
  <c r="G56" i="7"/>
  <c r="B54" i="7"/>
  <c r="A54" i="7"/>
  <c r="H50" i="7"/>
  <c r="AH52" i="2" s="1"/>
  <c r="G48" i="7"/>
  <c r="G47" i="7"/>
  <c r="G46" i="7"/>
  <c r="G45" i="7"/>
  <c r="G44" i="7"/>
  <c r="B42" i="7"/>
  <c r="A42" i="7"/>
  <c r="H38" i="7"/>
  <c r="AL51" i="2" s="1"/>
  <c r="G36" i="7"/>
  <c r="G35" i="7"/>
  <c r="G34" i="7"/>
  <c r="G33" i="7"/>
  <c r="G32" i="7"/>
  <c r="B30" i="7"/>
  <c r="A30" i="7"/>
  <c r="H26" i="7"/>
  <c r="AH50" i="2" s="1"/>
  <c r="G24" i="7"/>
  <c r="G23" i="7"/>
  <c r="G22" i="7"/>
  <c r="G21" i="7"/>
  <c r="G20" i="7"/>
  <c r="B18" i="7"/>
  <c r="A18" i="7"/>
  <c r="H14" i="7"/>
  <c r="AL49" i="2" s="1"/>
  <c r="G12" i="7"/>
  <c r="G11" i="7"/>
  <c r="G10" i="7"/>
  <c r="G9" i="7"/>
  <c r="G8" i="7"/>
  <c r="B6" i="7"/>
  <c r="A6" i="7"/>
  <c r="H182" i="6"/>
  <c r="AA63" i="2" s="1"/>
  <c r="G180" i="6"/>
  <c r="G179" i="6"/>
  <c r="G178" i="6"/>
  <c r="G177" i="6"/>
  <c r="G176" i="6"/>
  <c r="B174" i="6"/>
  <c r="A174" i="6"/>
  <c r="H170" i="6"/>
  <c r="AA62" i="2" s="1"/>
  <c r="G168" i="6"/>
  <c r="G167" i="6"/>
  <c r="G166" i="6"/>
  <c r="G165" i="6"/>
  <c r="G164" i="6"/>
  <c r="B162" i="6"/>
  <c r="A162" i="6"/>
  <c r="H158" i="6"/>
  <c r="AA61" i="2" s="1"/>
  <c r="G156" i="6"/>
  <c r="G155" i="6"/>
  <c r="G154" i="6"/>
  <c r="G153" i="6"/>
  <c r="G152" i="6"/>
  <c r="B150" i="6"/>
  <c r="A150" i="6"/>
  <c r="H146" i="6"/>
  <c r="AA60" i="2" s="1"/>
  <c r="G144" i="6"/>
  <c r="G143" i="6"/>
  <c r="G142" i="6"/>
  <c r="G141" i="6"/>
  <c r="G140" i="6"/>
  <c r="B138" i="6"/>
  <c r="A138" i="6"/>
  <c r="H134" i="6"/>
  <c r="AA59" i="2" s="1"/>
  <c r="G132" i="6"/>
  <c r="G131" i="6"/>
  <c r="G130" i="6"/>
  <c r="G129" i="6"/>
  <c r="G128" i="6"/>
  <c r="B126" i="6"/>
  <c r="A126" i="6"/>
  <c r="H122" i="6"/>
  <c r="AA58" i="2" s="1"/>
  <c r="G120" i="6"/>
  <c r="G119" i="6"/>
  <c r="G118" i="6"/>
  <c r="G117" i="6"/>
  <c r="G116" i="6"/>
  <c r="B114" i="6"/>
  <c r="A114" i="6"/>
  <c r="H110" i="6"/>
  <c r="AA57" i="2" s="1"/>
  <c r="G108" i="6"/>
  <c r="G107" i="6"/>
  <c r="G106" i="6"/>
  <c r="G105" i="6"/>
  <c r="G104" i="6"/>
  <c r="B102" i="6"/>
  <c r="A102" i="6"/>
  <c r="H98" i="6"/>
  <c r="AA56" i="2" s="1"/>
  <c r="G96" i="6"/>
  <c r="G95" i="6"/>
  <c r="G94" i="6"/>
  <c r="G93" i="6"/>
  <c r="G92" i="6"/>
  <c r="B90" i="6"/>
  <c r="A90" i="6"/>
  <c r="H86" i="6"/>
  <c r="AA55" i="2" s="1"/>
  <c r="G84" i="6"/>
  <c r="G83" i="6"/>
  <c r="G82" i="6"/>
  <c r="G81" i="6"/>
  <c r="G80" i="6"/>
  <c r="B78" i="6"/>
  <c r="A78" i="6"/>
  <c r="H74" i="6"/>
  <c r="AA54" i="2" s="1"/>
  <c r="G72" i="6"/>
  <c r="G71" i="6"/>
  <c r="G70" i="6"/>
  <c r="G69" i="6"/>
  <c r="G68" i="6"/>
  <c r="B66" i="6"/>
  <c r="A66" i="6"/>
  <c r="H62" i="6"/>
  <c r="AA53" i="2" s="1"/>
  <c r="G60" i="6"/>
  <c r="G59" i="6"/>
  <c r="G58" i="6"/>
  <c r="G57" i="6"/>
  <c r="G56" i="6"/>
  <c r="B54" i="6"/>
  <c r="A54" i="6"/>
  <c r="H50" i="6"/>
  <c r="W52" i="2" s="1"/>
  <c r="G48" i="6"/>
  <c r="G47" i="6"/>
  <c r="G46" i="6"/>
  <c r="G45" i="6"/>
  <c r="G44" i="6"/>
  <c r="B42" i="6"/>
  <c r="A42" i="6"/>
  <c r="H38" i="6"/>
  <c r="AA51" i="2" s="1"/>
  <c r="G36" i="6"/>
  <c r="G35" i="6"/>
  <c r="G34" i="6"/>
  <c r="G33" i="6"/>
  <c r="G32" i="6"/>
  <c r="B30" i="6"/>
  <c r="A30" i="6"/>
  <c r="H26" i="6"/>
  <c r="AA50" i="2" s="1"/>
  <c r="G24" i="6"/>
  <c r="G23" i="6"/>
  <c r="G22" i="6"/>
  <c r="G21" i="6"/>
  <c r="G20" i="6"/>
  <c r="B18" i="6"/>
  <c r="A18" i="6"/>
  <c r="H14" i="6"/>
  <c r="AA49" i="2" s="1"/>
  <c r="G12" i="6"/>
  <c r="G11" i="6"/>
  <c r="G10" i="6"/>
  <c r="G9" i="6"/>
  <c r="G8" i="6"/>
  <c r="B6" i="6"/>
  <c r="A6" i="6"/>
  <c r="AE60" i="2"/>
  <c r="AE62" i="2"/>
  <c r="AE54" i="2"/>
  <c r="AE56" i="2"/>
  <c r="AE52" i="2"/>
  <c r="AE61" i="2"/>
  <c r="AE57" i="2"/>
  <c r="AE53" i="2"/>
  <c r="AE63" i="2"/>
  <c r="AE59" i="2"/>
  <c r="AE55" i="2"/>
  <c r="AE51" i="2"/>
  <c r="AE49" i="2"/>
  <c r="AE58" i="2"/>
  <c r="AE50" i="2"/>
  <c r="T54" i="2"/>
  <c r="T56" i="2"/>
  <c r="T52" i="2"/>
  <c r="T50" i="2"/>
  <c r="T60" i="2"/>
  <c r="T63" i="2"/>
  <c r="T59" i="2"/>
  <c r="T55" i="2"/>
  <c r="T51" i="2"/>
  <c r="T58" i="2"/>
  <c r="T62" i="2"/>
  <c r="T61" i="2"/>
  <c r="T57" i="2"/>
  <c r="T53" i="2"/>
  <c r="T49" i="2"/>
  <c r="I65" i="2"/>
  <c r="I66" i="2"/>
  <c r="I67" i="2"/>
  <c r="I64" i="2"/>
  <c r="N49" i="2"/>
  <c r="J49" i="2"/>
  <c r="G55" i="2"/>
  <c r="G59" i="2"/>
  <c r="G63" i="2"/>
  <c r="T2" i="2"/>
  <c r="G64" i="2"/>
  <c r="G66" i="2"/>
  <c r="G67" i="2"/>
  <c r="G57" i="2"/>
  <c r="G58" i="2"/>
  <c r="G60" i="2"/>
  <c r="G62" i="2"/>
  <c r="G61" i="2"/>
  <c r="G56" i="2"/>
  <c r="G52" i="2"/>
  <c r="O49" i="2"/>
  <c r="K49" i="2"/>
  <c r="AB56" i="2" l="1"/>
  <c r="AC56" i="2" s="1"/>
  <c r="AM62" i="2"/>
  <c r="AN62" i="2" s="1"/>
  <c r="AB49" i="2"/>
  <c r="AC49" i="2" s="1"/>
  <c r="BJ24" i="1"/>
  <c r="BJ20" i="1"/>
  <c r="BI21" i="1"/>
  <c r="BH22" i="1"/>
  <c r="BG23" i="1"/>
  <c r="BF23" i="1"/>
  <c r="BF24" i="1"/>
  <c r="BI24" i="1"/>
  <c r="BI20" i="1"/>
  <c r="BG22" i="1"/>
  <c r="BF22" i="1"/>
  <c r="BI22" i="1"/>
  <c r="BG20" i="1"/>
  <c r="BJ23" i="1"/>
  <c r="BH21" i="1"/>
  <c r="BJ21" i="1"/>
  <c r="BG24" i="1"/>
  <c r="BF20" i="1"/>
  <c r="BJ22" i="1"/>
  <c r="BI23" i="1"/>
  <c r="BH24" i="1"/>
  <c r="BH20" i="1"/>
  <c r="BG21" i="1"/>
  <c r="BF21" i="1"/>
  <c r="BH23" i="1"/>
  <c r="AB60" i="2"/>
  <c r="AC60" i="2" s="1"/>
  <c r="K54" i="2"/>
  <c r="L54" i="2" s="1"/>
  <c r="M54" i="2" s="1"/>
  <c r="AL50" i="2"/>
  <c r="AM50" i="2" s="1"/>
  <c r="AN50" i="2" s="1"/>
  <c r="AL58" i="2"/>
  <c r="AM58" i="2" s="1"/>
  <c r="AN58" i="2" s="1"/>
  <c r="F121" i="7"/>
  <c r="F122" i="7" s="1"/>
  <c r="F25" i="6"/>
  <c r="F26" i="6" s="1"/>
  <c r="F73" i="6"/>
  <c r="F74" i="6" s="1"/>
  <c r="F97" i="6"/>
  <c r="F98" i="6" s="1"/>
  <c r="F121" i="6"/>
  <c r="F122" i="6" s="1"/>
  <c r="F145" i="6"/>
  <c r="F146" i="6" s="1"/>
  <c r="F169" i="6"/>
  <c r="F170" i="6" s="1"/>
  <c r="F181" i="6"/>
  <c r="F182" i="6" s="1"/>
  <c r="F13" i="7"/>
  <c r="F14" i="7" s="1"/>
  <c r="F25" i="7"/>
  <c r="F26" i="7" s="1"/>
  <c r="L55" i="2"/>
  <c r="M55" i="2" s="1"/>
  <c r="F133" i="7"/>
  <c r="F134" i="7" s="1"/>
  <c r="F169" i="7"/>
  <c r="F170" i="7" s="1"/>
  <c r="L56" i="2"/>
  <c r="M56" i="2" s="1"/>
  <c r="L52" i="2"/>
  <c r="M52" i="2" s="1"/>
  <c r="Q60" i="2"/>
  <c r="R60" i="2" s="1"/>
  <c r="Q56" i="2"/>
  <c r="R56" i="2" s="1"/>
  <c r="Q52" i="2"/>
  <c r="R52" i="2" s="1"/>
  <c r="Q63" i="2"/>
  <c r="R63" i="2" s="1"/>
  <c r="Q59" i="2"/>
  <c r="R59" i="2" s="1"/>
  <c r="Q51" i="2"/>
  <c r="R51" i="2" s="1"/>
  <c r="T5" i="2"/>
  <c r="U5" i="2" s="1"/>
  <c r="AI50" i="2"/>
  <c r="AJ50" i="2" s="1"/>
  <c r="L61" i="2"/>
  <c r="M61" i="2" s="1"/>
  <c r="L57" i="2"/>
  <c r="M57" i="2" s="1"/>
  <c r="AB50" i="2"/>
  <c r="AC50" i="2" s="1"/>
  <c r="AB51" i="2"/>
  <c r="AC51" i="2" s="1"/>
  <c r="X52" i="2"/>
  <c r="Y52" i="2" s="1"/>
  <c r="AB54" i="2"/>
  <c r="AC54" i="2" s="1"/>
  <c r="AB55" i="2"/>
  <c r="AC55" i="2" s="1"/>
  <c r="AB58" i="2"/>
  <c r="AC58" i="2" s="1"/>
  <c r="AB59" i="2"/>
  <c r="AC59" i="2" s="1"/>
  <c r="AB63" i="2"/>
  <c r="AC63" i="2" s="1"/>
  <c r="AM49" i="2"/>
  <c r="AN49" i="2" s="1"/>
  <c r="AM53" i="2"/>
  <c r="AN53" i="2" s="1"/>
  <c r="AM56" i="2"/>
  <c r="AN56" i="2" s="1"/>
  <c r="AM57" i="2"/>
  <c r="AN57" i="2" s="1"/>
  <c r="AI58" i="2"/>
  <c r="AJ58" i="2" s="1"/>
  <c r="AM60" i="2"/>
  <c r="AN60" i="2" s="1"/>
  <c r="AI61" i="2"/>
  <c r="AJ61" i="2" s="1"/>
  <c r="AB53" i="2"/>
  <c r="AC53" i="2" s="1"/>
  <c r="AB57" i="2"/>
  <c r="AC57" i="2" s="1"/>
  <c r="AB61" i="2"/>
  <c r="AC61" i="2" s="1"/>
  <c r="AM55" i="2"/>
  <c r="AN55" i="2" s="1"/>
  <c r="AM59" i="2"/>
  <c r="AN59" i="2" s="1"/>
  <c r="AM51" i="2"/>
  <c r="AN51" i="2" s="1"/>
  <c r="AI52" i="2"/>
  <c r="AJ52" i="2" s="1"/>
  <c r="AM63" i="2"/>
  <c r="AN63" i="2" s="1"/>
  <c r="G51" i="2"/>
  <c r="F13" i="6"/>
  <c r="F14" i="6" s="1"/>
  <c r="T6" i="2"/>
  <c r="U6" i="2" s="1"/>
  <c r="AH49" i="2"/>
  <c r="AI49" i="2" s="1"/>
  <c r="AJ49" i="2" s="1"/>
  <c r="L53" i="2"/>
  <c r="M53" i="2" s="1"/>
  <c r="Q61" i="2"/>
  <c r="R61" i="2" s="1"/>
  <c r="Q57" i="2"/>
  <c r="R57" i="2" s="1"/>
  <c r="Q53" i="2"/>
  <c r="R53" i="2" s="1"/>
  <c r="T7" i="2"/>
  <c r="U7" i="2" s="1"/>
  <c r="W50" i="2"/>
  <c r="X50" i="2" s="1"/>
  <c r="Y50" i="2" s="1"/>
  <c r="F49" i="7"/>
  <c r="F50" i="7" s="1"/>
  <c r="F73" i="7"/>
  <c r="F74" i="7" s="1"/>
  <c r="F97" i="7"/>
  <c r="F98" i="7" s="1"/>
  <c r="F157" i="7"/>
  <c r="F158" i="7" s="1"/>
  <c r="F181" i="7"/>
  <c r="F182" i="7" s="1"/>
  <c r="F49" i="6"/>
  <c r="F50" i="6" s="1"/>
  <c r="F61" i="7"/>
  <c r="F62" i="7" s="1"/>
  <c r="F145" i="7"/>
  <c r="F146" i="7" s="1"/>
  <c r="AH56" i="2"/>
  <c r="AI56" i="2" s="1"/>
  <c r="AJ56" i="2" s="1"/>
  <c r="AL61" i="2"/>
  <c r="AM61" i="2" s="1"/>
  <c r="AN61" i="2" s="1"/>
  <c r="L49" i="2"/>
  <c r="M49" i="2" s="1"/>
  <c r="F85" i="7"/>
  <c r="F86" i="7" s="1"/>
  <c r="Q58" i="2"/>
  <c r="R58" i="2" s="1"/>
  <c r="Q50" i="2"/>
  <c r="R50" i="2" s="1"/>
  <c r="G67" i="4"/>
  <c r="F37" i="6"/>
  <c r="F38" i="6" s="1"/>
  <c r="F61" i="6"/>
  <c r="F62" i="6" s="1"/>
  <c r="F85" i="6"/>
  <c r="F86" i="6" s="1"/>
  <c r="F109" i="6"/>
  <c r="F110" i="6" s="1"/>
  <c r="F133" i="6"/>
  <c r="F134" i="6" s="1"/>
  <c r="F157" i="6"/>
  <c r="F158" i="6" s="1"/>
  <c r="F109" i="7"/>
  <c r="F110" i="7" s="1"/>
  <c r="AL52" i="2"/>
  <c r="AM52" i="2" s="1"/>
  <c r="AN52" i="2" s="1"/>
  <c r="L63" i="2"/>
  <c r="M63" i="2" s="1"/>
  <c r="L59" i="2"/>
  <c r="M59" i="2" s="1"/>
  <c r="L51" i="2"/>
  <c r="M51" i="2" s="1"/>
  <c r="F37" i="7"/>
  <c r="F38" i="7" s="1"/>
  <c r="L62" i="2"/>
  <c r="M62" i="2" s="1"/>
  <c r="L58" i="2"/>
  <c r="M58" i="2" s="1"/>
  <c r="L50" i="2"/>
  <c r="M50" i="2" s="1"/>
  <c r="G45" i="4"/>
  <c r="G46" i="4" s="1"/>
  <c r="G49" i="2"/>
  <c r="Q49" i="2"/>
  <c r="R49" i="2" s="1"/>
  <c r="W49" i="2"/>
  <c r="X49" i="2" s="1"/>
  <c r="Y49" i="2" s="1"/>
  <c r="AA52" i="2"/>
  <c r="AB52" i="2" s="1"/>
  <c r="AC52" i="2" s="1"/>
  <c r="AH51" i="2"/>
  <c r="AI51" i="2" s="1"/>
  <c r="AJ51" i="2" s="1"/>
  <c r="AH55" i="2"/>
  <c r="AI55" i="2" s="1"/>
  <c r="AJ55" i="2" s="1"/>
  <c r="AH60" i="2"/>
  <c r="AI60" i="2" s="1"/>
  <c r="AJ60" i="2" s="1"/>
  <c r="W51" i="2"/>
  <c r="X51" i="2" s="1"/>
  <c r="Y51" i="2" s="1"/>
  <c r="W56" i="2"/>
  <c r="X56" i="2" s="1"/>
  <c r="Y56" i="2" s="1"/>
  <c r="W60" i="2"/>
  <c r="X60" i="2" s="1"/>
  <c r="Y60" i="2" s="1"/>
  <c r="W53" i="2"/>
  <c r="X53" i="2" s="1"/>
  <c r="Y53" i="2" s="1"/>
  <c r="W57" i="2"/>
  <c r="X57" i="2" s="1"/>
  <c r="Y57" i="2" s="1"/>
  <c r="W61" i="2"/>
  <c r="X61" i="2" s="1"/>
  <c r="Y61" i="2" s="1"/>
  <c r="AB62" i="2"/>
  <c r="AC62" i="2" s="1"/>
  <c r="T3" i="2"/>
  <c r="U3" i="2" s="1"/>
  <c r="W3" i="2" s="1"/>
  <c r="AH53" i="2"/>
  <c r="AI53" i="2" s="1"/>
  <c r="AH57" i="2"/>
  <c r="AI57" i="2" s="1"/>
  <c r="AJ57" i="2" s="1"/>
  <c r="AH62" i="2"/>
  <c r="AI62" i="2" s="1"/>
  <c r="AJ62" i="2" s="1"/>
  <c r="W54" i="2"/>
  <c r="X54" i="2" s="1"/>
  <c r="Y54" i="2" s="1"/>
  <c r="W58" i="2"/>
  <c r="X58" i="2" s="1"/>
  <c r="Y58" i="2" s="1"/>
  <c r="W62" i="2"/>
  <c r="X62" i="2" s="1"/>
  <c r="Y62" i="2" s="1"/>
  <c r="Q55" i="2"/>
  <c r="R55" i="2" s="1"/>
  <c r="AH54" i="2"/>
  <c r="AI54" i="2" s="1"/>
  <c r="AJ54" i="2" s="1"/>
  <c r="AH59" i="2"/>
  <c r="AI59" i="2" s="1"/>
  <c r="AJ59" i="2" s="1"/>
  <c r="AH63" i="2"/>
  <c r="AI63" i="2" s="1"/>
  <c r="AJ63" i="2" s="1"/>
  <c r="W55" i="2"/>
  <c r="X55" i="2" s="1"/>
  <c r="Y55" i="2" s="1"/>
  <c r="W59" i="2"/>
  <c r="X59" i="2" s="1"/>
  <c r="Y59" i="2" s="1"/>
  <c r="W63" i="2"/>
  <c r="X63" i="2" s="1"/>
  <c r="AM54" i="2"/>
  <c r="AN54" i="2" s="1"/>
  <c r="L60" i="2"/>
  <c r="M60" i="2" s="1"/>
  <c r="Q62" i="2"/>
  <c r="R62" i="2" s="1"/>
  <c r="Q54" i="2"/>
  <c r="R54" i="2" s="1"/>
  <c r="U49" i="2" l="1"/>
  <c r="I55" i="2"/>
  <c r="AF55" i="2"/>
  <c r="G68" i="4"/>
  <c r="I57" i="2"/>
  <c r="AF50" i="2"/>
  <c r="AF51" i="2"/>
  <c r="I63" i="2"/>
  <c r="I52" i="2"/>
  <c r="I56" i="2"/>
  <c r="U51" i="2"/>
  <c r="I51" i="2"/>
  <c r="AF49" i="2"/>
  <c r="I61" i="2"/>
  <c r="U59" i="2"/>
  <c r="AF52" i="2"/>
  <c r="I58" i="2"/>
  <c r="AF63" i="2"/>
  <c r="I49" i="2"/>
  <c r="U57" i="2"/>
  <c r="U50" i="2"/>
  <c r="AF58" i="2"/>
  <c r="U53" i="2"/>
  <c r="AF56" i="2"/>
  <c r="AF60" i="2"/>
  <c r="I59" i="2"/>
  <c r="I53" i="2"/>
  <c r="AF61" i="2"/>
  <c r="U54" i="2"/>
  <c r="U52" i="2"/>
  <c r="I60" i="2"/>
  <c r="I54" i="2"/>
  <c r="U58" i="2"/>
  <c r="AJ53" i="2"/>
  <c r="AF53" i="2" s="1"/>
  <c r="U56" i="2"/>
  <c r="U61" i="2"/>
  <c r="I50" i="2"/>
  <c r="U60" i="2"/>
  <c r="U62" i="2"/>
  <c r="I62" i="2"/>
  <c r="Y63" i="2"/>
  <c r="U63" i="2" s="1"/>
  <c r="AF54" i="2"/>
  <c r="AF62" i="2"/>
  <c r="AF59" i="2"/>
  <c r="U55" i="2"/>
  <c r="AF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juridica</author>
  </authors>
  <commentList>
    <comment ref="B14" authorId="0" shapeId="0" xr:uid="{00000000-0006-0000-03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C14" authorId="0" shapeId="0" xr:uid="{00000000-0006-0000-03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D14" authorId="0" shapeId="0" xr:uid="{00000000-0006-0000-03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E14" authorId="0" shapeId="0" xr:uid="{00000000-0006-0000-03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F14" authorId="0" shapeId="0" xr:uid="{00000000-0006-0000-03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G14" authorId="0" shapeId="0" xr:uid="{00000000-0006-0000-03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H14" authorId="0" shapeId="0" xr:uid="{00000000-0006-0000-03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I14" authorId="0" shapeId="0" xr:uid="{00000000-0006-0000-03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3.8 </t>
        </r>
        <r>
          <rPr>
            <sz val="10"/>
            <color indexed="81"/>
            <rFont val="Arial Narrow"/>
            <family val="2"/>
          </rPr>
          <t xml:space="preserve">
Selecciones lista despegable </t>
        </r>
      </text>
    </comment>
    <comment ref="J14" authorId="0" shapeId="0" xr:uid="{00000000-0006-0000-03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4" authorId="0" shapeId="0" xr:uid="{00000000-0006-0000-0300-00000A000000}">
      <text>
        <r>
          <rPr>
            <b/>
            <sz val="9"/>
            <color indexed="81"/>
            <rFont val="Tahoma"/>
            <family val="2"/>
          </rPr>
          <t>Oscar Eduardo Enciso Guzmán:</t>
        </r>
        <r>
          <rPr>
            <sz val="9"/>
            <color indexed="81"/>
            <rFont val="Tahoma"/>
            <family val="2"/>
          </rPr>
          <t xml:space="preserve">
</t>
        </r>
        <r>
          <rPr>
            <b/>
            <sz val="11"/>
            <color indexed="81"/>
            <rFont val="Arial Narrow"/>
            <family val="2"/>
          </rPr>
          <t>3.10</t>
        </r>
        <r>
          <rPr>
            <sz val="11"/>
            <color indexed="81"/>
            <rFont val="Arial Narrow"/>
            <family val="2"/>
          </rPr>
          <t xml:space="preserve">
Selecciones lista despegable </t>
        </r>
      </text>
    </comment>
    <comment ref="L14" authorId="0" shapeId="0" xr:uid="{00000000-0006-0000-0300-00000B00000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3.11 </t>
        </r>
        <r>
          <rPr>
            <sz val="12"/>
            <color indexed="81"/>
            <rFont val="Arial Narrow"/>
            <family val="2"/>
          </rPr>
          <t xml:space="preserve">
Selecciones lista despegable </t>
        </r>
      </text>
    </comment>
    <comment ref="AW15" authorId="0" shapeId="0" xr:uid="{00000000-0006-0000-0300-00000C00000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5" authorId="0" shapeId="0" xr:uid="{00000000-0006-0000-0300-00000D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5" authorId="0" shapeId="0" xr:uid="{00000000-0006-0000-0300-00000E00000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5" authorId="0" shapeId="0" xr:uid="{00000000-0006-0000-03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6" authorId="0" shapeId="0" xr:uid="{00000000-0006-0000-03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6" authorId="0" shapeId="0" xr:uid="{00000000-0006-0000-03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6" authorId="0" shapeId="0" xr:uid="{00000000-0006-0000-03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6" authorId="0" shapeId="0" xr:uid="{00000000-0006-0000-03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6" authorId="0" shapeId="0" xr:uid="{00000000-0006-0000-03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6" authorId="0" shapeId="0" xr:uid="{00000000-0006-0000-03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6" authorId="0" shapeId="0" xr:uid="{00000000-0006-0000-03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7" authorId="0" shapeId="0" xr:uid="{00000000-0006-0000-03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7" authorId="0" shapeId="0" xr:uid="{00000000-0006-0000-03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7" authorId="0" shapeId="0" xr:uid="{00000000-0006-0000-03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7" authorId="0" shapeId="0" xr:uid="{00000000-0006-0000-03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7" authorId="0" shapeId="0" xr:uid="{00000000-0006-0000-03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7" authorId="0" shapeId="0" xr:uid="{00000000-0006-0000-03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7" authorId="0" shapeId="0" xr:uid="{00000000-0006-0000-03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8" authorId="0" shapeId="0" xr:uid="{00000000-0006-0000-03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8" authorId="0" shapeId="0" xr:uid="{00000000-0006-0000-03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X18" authorId="0" shapeId="0" xr:uid="{00000000-0006-0000-03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8" authorId="0" shapeId="0" xr:uid="{00000000-0006-0000-03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8" authorId="0" shapeId="0" xr:uid="{00000000-0006-0000-03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8" authorId="0" shapeId="0" xr:uid="{00000000-0006-0000-03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8" authorId="0" shapeId="0" xr:uid="{00000000-0006-0000-03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8" authorId="0" shapeId="0" xr:uid="{00000000-0006-0000-03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8" authorId="0" shapeId="0" xr:uid="{00000000-0006-0000-03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8" authorId="0" shapeId="0" xr:uid="{00000000-0006-0000-03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8" authorId="0" shapeId="0" xr:uid="{00000000-0006-0000-03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8" authorId="0" shapeId="0" xr:uid="{00000000-0006-0000-0300-00002900000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9" authorId="0" shapeId="0" xr:uid="{00000000-0006-0000-03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9" authorId="0" shapeId="0" xr:uid="{00000000-0006-0000-03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 ref="AU32" authorId="1" shapeId="0" xr:uid="{00000000-0006-0000-0300-00002C000000}">
      <text>
        <r>
          <rPr>
            <b/>
            <sz val="9"/>
            <color indexed="81"/>
            <rFont val="Tahoma"/>
            <family val="2"/>
          </rPr>
          <t>juridica:</t>
        </r>
        <r>
          <rPr>
            <sz val="9"/>
            <color indexed="81"/>
            <rFont val="Tahoma"/>
            <family val="2"/>
          </rPr>
          <t xml:space="preserve">
Preguntar jefe y colocar el nombre </t>
        </r>
      </text>
    </comment>
    <comment ref="U33" authorId="1" shapeId="0" xr:uid="{00000000-0006-0000-0300-00002D000000}">
      <text>
        <r>
          <rPr>
            <b/>
            <sz val="9"/>
            <color indexed="81"/>
            <rFont val="Tahoma"/>
            <family val="2"/>
          </rPr>
          <t>juridica:</t>
        </r>
        <r>
          <rPr>
            <sz val="9"/>
            <color indexed="81"/>
            <rFont val="Tahoma"/>
            <family val="2"/>
          </rPr>
          <t xml:space="preserve">
AJUSTAR INDICADOR QUE NO NOS QUEDE IGUAL
</t>
        </r>
      </text>
    </comment>
    <comment ref="AK38" authorId="1" shapeId="0" xr:uid="{00000000-0006-0000-0300-00002E000000}">
      <text>
        <r>
          <rPr>
            <b/>
            <sz val="9"/>
            <color indexed="81"/>
            <rFont val="Tahoma"/>
            <family val="2"/>
          </rPr>
          <t>juridica:</t>
        </r>
        <r>
          <rPr>
            <sz val="9"/>
            <color indexed="81"/>
            <rFont val="Tahoma"/>
            <family val="2"/>
          </rPr>
          <t xml:space="preserve">
buscar los procedimientos en las areas que correspondan</t>
        </r>
      </text>
    </comment>
    <comment ref="AU38" authorId="1" shapeId="0" xr:uid="{00000000-0006-0000-0300-00002F000000}">
      <text>
        <r>
          <rPr>
            <b/>
            <sz val="9"/>
            <color indexed="81"/>
            <rFont val="Tahoma"/>
            <family val="2"/>
          </rPr>
          <t xml:space="preserve">juridica: Preguntar a jefe juridica
</t>
        </r>
      </text>
    </comment>
    <comment ref="BL38" authorId="1" shapeId="0" xr:uid="{00000000-0006-0000-0300-000030000000}">
      <text>
        <r>
          <rPr>
            <b/>
            <sz val="9"/>
            <color indexed="81"/>
            <rFont val="Tahoma"/>
            <family val="2"/>
          </rPr>
          <t>juridica:</t>
        </r>
        <r>
          <rPr>
            <sz val="9"/>
            <color indexed="81"/>
            <rFont val="Tahoma"/>
            <family val="2"/>
          </rPr>
          <t xml:space="preserve">
ajustar el indicador 
</t>
        </r>
      </text>
    </comment>
  </commentList>
</comments>
</file>

<file path=xl/sharedStrings.xml><?xml version="1.0" encoding="utf-8"?>
<sst xmlns="http://schemas.openxmlformats.org/spreadsheetml/2006/main" count="3223" uniqueCount="1099">
  <si>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</si>
  <si>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</si>
  <si>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</si>
  <si>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</si>
  <si>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</si>
  <si>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</si>
  <si>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</si>
  <si>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</si>
  <si>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</si>
  <si>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</si>
  <si>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</si>
  <si>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</si>
  <si>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</si>
  <si>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</si>
  <si>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</si>
  <si>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</si>
  <si>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</si>
  <si>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</si>
  <si>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</si>
  <si>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</si>
  <si>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</si>
  <si>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</si>
  <si>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</si>
  <si>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</si>
  <si>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</si>
  <si>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</si>
  <si>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</si>
  <si>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</si>
  <si>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</si>
  <si>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</si>
  <si>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</si>
  <si>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</si>
  <si>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</si>
  <si>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</si>
  <si>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</si>
  <si>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</si>
  <si>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</si>
  <si>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</si>
  <si>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</si>
  <si>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</si>
  <si>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</si>
  <si>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</si>
  <si>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</si>
  <si>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</si>
  <si>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</si>
  <si>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</si>
  <si>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</si>
  <si>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</si>
  <si>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</si>
  <si>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</si>
  <si>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</si>
  <si>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</si>
  <si>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</si>
  <si>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</si>
  <si>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</si>
  <si>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</si>
  <si>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</si>
  <si>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</si>
  <si>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</si>
  <si>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</si>
  <si>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</si>
  <si>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</si>
  <si>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</si>
  <si>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</si>
  <si>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</si>
  <si>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</si>
  <si>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</si>
  <si>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</si>
  <si>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</si>
  <si>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</si>
  <si>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</si>
  <si>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</si>
  <si>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</si>
  <si>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</si>
  <si>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</si>
  <si>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</si>
  <si>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</si>
  <si>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</si>
  <si>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</si>
  <si>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</si>
  <si>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</si>
  <si>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</si>
  <si>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</si>
  <si>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</si>
  <si>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</si>
  <si>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</si>
  <si>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</si>
  <si>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</si>
  <si>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</si>
  <si>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</si>
  <si>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</si>
  <si>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</si>
  <si>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</si>
  <si>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</si>
  <si>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</si>
  <si>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</si>
  <si>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</si>
  <si>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</si>
  <si>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</si>
  <si>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</si>
  <si>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</si>
  <si>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</si>
  <si>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</si>
  <si>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</si>
  <si>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</si>
  <si>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</si>
  <si>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</si>
  <si>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</si>
  <si>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</si>
  <si>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</si>
  <si>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</si>
  <si>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</si>
  <si>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</si>
  <si>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</si>
  <si>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</si>
  <si>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</si>
  <si>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</si>
  <si>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</si>
  <si>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</si>
  <si>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</si>
  <si>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</si>
  <si>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</si>
  <si>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</si>
  <si>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</si>
  <si>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</si>
  <si>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</si>
  <si>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</si>
  <si>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</si>
  <si>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</si>
  <si>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</si>
  <si>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</si>
  <si>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</si>
  <si>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</si>
  <si>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</si>
  <si>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</si>
  <si>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</si>
  <si>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</si>
  <si>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</si>
  <si>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</si>
  <si>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</si>
  <si>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</si>
  <si>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</si>
  <si>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</si>
  <si>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</si>
  <si>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</si>
  <si>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</si>
  <si>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</si>
  <si>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</si>
  <si>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</si>
  <si>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</si>
  <si>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</si>
  <si>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</si>
  <si>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</si>
  <si>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</si>
  <si>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</si>
  <si>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</si>
  <si>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</si>
  <si>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</si>
  <si>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</si>
  <si>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</si>
  <si>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</si>
  <si>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</si>
  <si>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</si>
  <si>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</si>
  <si>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</si>
  <si>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</si>
  <si>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</si>
  <si>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</si>
  <si>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</si>
  <si>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</si>
  <si>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</si>
  <si>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</si>
  <si>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</si>
  <si>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</si>
  <si>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</si>
  <si>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</si>
  <si>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</si>
  <si>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</si>
  <si>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</si>
  <si>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</si>
  <si>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</si>
  <si>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</si>
  <si>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</si>
  <si>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</si>
  <si>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</si>
  <si>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</si>
  <si>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</si>
  <si>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</si>
  <si>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</si>
  <si>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</si>
  <si>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</si>
  <si>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</si>
  <si>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</si>
  <si>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</si>
  <si>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</si>
  <si>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</si>
  <si>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</si>
  <si>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</si>
  <si>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</si>
  <si>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</si>
  <si>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</si>
  <si>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</si>
  <si>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</si>
  <si>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</si>
  <si>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</si>
  <si>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</si>
  <si>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</si>
  <si>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</si>
  <si>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</si>
  <si>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</si>
  <si>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</si>
  <si>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</si>
  <si>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</si>
  <si>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</si>
  <si>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</si>
  <si>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</si>
  <si>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</si>
  <si>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</si>
  <si>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</si>
  <si>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</si>
  <si>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</si>
  <si>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</si>
  <si>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</si>
  <si>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</si>
  <si>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</si>
  <si>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</si>
  <si>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</si>
  <si>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</si>
  <si>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</si>
  <si>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</si>
  <si>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</si>
  <si>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</si>
  <si>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</si>
  <si>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</si>
  <si>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</si>
  <si>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</si>
  <si>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</si>
  <si>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</si>
  <si>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</si>
  <si>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</si>
  <si>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</si>
  <si>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</si>
  <si>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</si>
  <si>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</si>
  <si>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</si>
  <si>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</si>
  <si>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</si>
  <si>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</si>
  <si>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</si>
  <si>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</si>
  <si>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</si>
  <si>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</si>
  <si>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</si>
  <si>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</si>
  <si>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</si>
  <si>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</si>
  <si>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</si>
  <si>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</si>
  <si>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</si>
  <si>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</si>
  <si>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</si>
  <si>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</si>
  <si>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</si>
  <si>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</si>
  <si>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</si>
  <si>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</si>
  <si>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</si>
  <si>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</si>
  <si>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</si>
  <si>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</si>
  <si>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</si>
  <si>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</si>
  <si>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</si>
  <si>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</si>
  <si>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</si>
  <si>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</si>
  <si>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</si>
  <si>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</si>
  <si>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</si>
  <si>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</si>
  <si>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</si>
  <si>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</si>
  <si>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</si>
  <si>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</si>
  <si>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</si>
  <si>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</si>
  <si>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</si>
  <si>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</si>
  <si>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</si>
  <si>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</si>
  <si>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</si>
  <si>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</si>
  <si>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</si>
  <si>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</si>
  <si>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</si>
  <si>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</si>
  <si>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</si>
  <si>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</si>
  <si>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</si>
  <si>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</si>
  <si>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</si>
  <si>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</si>
  <si>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</si>
  <si>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</si>
  <si>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</si>
  <si>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</si>
  <si>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</si>
  <si>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</si>
  <si>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</si>
  <si>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</si>
  <si>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</si>
  <si>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</si>
  <si>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</si>
  <si>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</si>
  <si>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</si>
  <si>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</si>
  <si>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</si>
  <si>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</si>
  <si>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</si>
  <si>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</si>
  <si>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</si>
  <si>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</si>
  <si>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</si>
  <si>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</si>
  <si>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</si>
  <si>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</si>
  <si>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</si>
  <si>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</si>
  <si>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</si>
  <si>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</si>
  <si>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</si>
  <si>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</si>
  <si>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</si>
  <si>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</si>
  <si>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</si>
  <si>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</si>
  <si>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</si>
  <si>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</si>
  <si>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</si>
  <si>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</si>
  <si>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</si>
  <si>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</si>
  <si>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</si>
  <si>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</si>
  <si>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</si>
  <si>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96 -100</t>
  </si>
  <si>
    <t>86 -95</t>
  </si>
  <si>
    <t>0 -85</t>
  </si>
  <si>
    <t>FUERTE
100</t>
  </si>
  <si>
    <t>MODERADO
50</t>
  </si>
  <si>
    <t xml:space="preserve">DEBIL
0 </t>
  </si>
  <si>
    <t>OBJETIVO DEL PROCESO</t>
  </si>
  <si>
    <t>RIESGO ANTES DE CONTROLES / RIESGO INHERENTE</t>
  </si>
  <si>
    <t>INTERNA</t>
  </si>
  <si>
    <t>DEBILIDADES</t>
  </si>
  <si>
    <t>FORTALEZAS</t>
  </si>
  <si>
    <t>D1</t>
  </si>
  <si>
    <t>F1</t>
  </si>
  <si>
    <t>D2</t>
  </si>
  <si>
    <t>F2</t>
  </si>
  <si>
    <t>D3</t>
  </si>
  <si>
    <t>F3</t>
  </si>
  <si>
    <t>D4</t>
  </si>
  <si>
    <t>F4</t>
  </si>
  <si>
    <t>D5</t>
  </si>
  <si>
    <t>F5</t>
  </si>
  <si>
    <t>D6</t>
  </si>
  <si>
    <t>F6</t>
  </si>
  <si>
    <t>D7</t>
  </si>
  <si>
    <t>F7</t>
  </si>
  <si>
    <t>D8</t>
  </si>
  <si>
    <t>F8</t>
  </si>
  <si>
    <t>D9</t>
  </si>
  <si>
    <t>F9</t>
  </si>
  <si>
    <t>D10</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</si>
  <si>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</si>
  <si>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</si>
  <si>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</si>
  <si>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</si>
  <si>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</si>
  <si>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</si>
  <si>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</si>
  <si>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</si>
  <si>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</si>
  <si>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</si>
  <si>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</si>
  <si>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</si>
  <si>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</si>
  <si>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</si>
  <si>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</si>
  <si>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</si>
  <si>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</si>
  <si>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</si>
  <si>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</si>
  <si>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</si>
  <si>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</si>
  <si>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</si>
  <si>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</si>
  <si>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</si>
  <si>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</si>
  <si>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</si>
  <si>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</si>
  <si>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</si>
  <si>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</si>
  <si>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</si>
  <si>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</si>
  <si>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</si>
  <si>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</si>
  <si>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</si>
  <si>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</si>
  <si>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</si>
  <si>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</si>
  <si>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</si>
  <si>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</si>
  <si>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</si>
  <si>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</si>
  <si>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</si>
  <si>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</si>
  <si>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</si>
  <si>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</si>
  <si>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</si>
  <si>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</si>
  <si>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</si>
  <si>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</si>
  <si>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</si>
  <si>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</si>
  <si>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</si>
  <si>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</si>
  <si>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</si>
  <si>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</si>
  <si>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</si>
  <si>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</si>
  <si>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</si>
  <si>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</si>
  <si>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</si>
  <si>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</si>
  <si>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</si>
  <si>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</si>
  <si>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</si>
  <si>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</si>
  <si>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</si>
  <si>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 xml:space="preserve">Versión </t>
  </si>
  <si>
    <t xml:space="preserve">Fecha de aprobación </t>
  </si>
  <si>
    <t>Código</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</si>
  <si>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</si>
  <si>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</si>
  <si>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</si>
  <si>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</si>
  <si>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</si>
  <si>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</si>
  <si>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</si>
  <si>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</si>
  <si>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</si>
  <si>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</si>
  <si>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</si>
  <si>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</si>
  <si>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</si>
  <si>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</si>
  <si>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Metodología para la administración de Riesgos </t>
  </si>
  <si>
    <t>MATRIZ DOFA PARA IDENTIFICACIÓN DEL CONTEXTO DEL PROCESO.</t>
  </si>
  <si>
    <t xml:space="preserve">Identificación de Riesgos </t>
  </si>
  <si>
    <t>Análisis del Contexto</t>
  </si>
  <si>
    <t xml:space="preserve">Contexto del Proceso </t>
  </si>
  <si>
    <t xml:space="preserve">Los riesgos son inherentes a las diferentes acciones que emprenden las organizaciones en el cumplimiento de su misión, por ende, es de suma importancia generar un adecuado tratamiento que favorezca el desarrollo y el crecimiento de las entidades, garantizando el cumplimiento de los objetivos trazados. </t>
  </si>
  <si>
    <t>Con el fin de dar un adecuado tratamiento a los riesgos, es necesario determinar el entorno y ambiente organizacional que los genera para identificarlos, analizarlos y evaluarlos, de modo que al momento de una posible materialización en los procesos, la entidad cuente tanto de métodos de contingencia como de los planes de mejoramiento</t>
  </si>
  <si>
    <t>S</t>
  </si>
  <si>
    <t>M</t>
  </si>
  <si>
    <t>A</t>
  </si>
  <si>
    <t>R</t>
  </si>
  <si>
    <t>T</t>
  </si>
  <si>
    <r>
      <t xml:space="preserve">Lo importante es resolver cuestiones como: </t>
    </r>
    <r>
      <rPr>
        <b/>
        <sz val="12"/>
        <rFont val="Arial Narrow"/>
        <family val="2"/>
      </rPr>
      <t>“que”, “cuando”, “como”, “donde”, “con que”, “quien”.</t>
    </r>
    <r>
      <rPr>
        <sz val="12"/>
        <rFont val="Arial Narrow"/>
        <family val="2"/>
      </rPr>
      <t xml:space="preserve"> Considerar el orden y los necesarios para el cumplimiento de la misión</t>
    </r>
  </si>
  <si>
    <t>La entidad debe analizar los objetivos estratégicos e identificar los posibles riesgos que afecten el cumplimiento y que puedan ocasionar su éxito o en su defecto el fracaso.</t>
  </si>
  <si>
    <t>Para ello es necesario involucrar algunos numero en su definición, por ejemplo, porcentajes o cantidades exactas. (cuando aplique).</t>
  </si>
  <si>
    <t>Para hacer alcanzable un objetivo se necesita un previo análisis de los que se ha hecho y logrado hasta el momento</t>
  </si>
  <si>
    <t>Considerar recursos, factores externos e información de actividades previas, a fin de contar con elementos de juicio para si determinación</t>
  </si>
  <si>
    <t>Establecer un tiempo al objetivo ayudara a saber si lo que está haciendo es lo óptimo para llegar a la meta, así mismo permite determinar el cumplimiento y mediciones finales</t>
  </si>
  <si>
    <t xml:space="preserve">Especifico </t>
  </si>
  <si>
    <t>Medible</t>
  </si>
  <si>
    <t>Alcanzable</t>
  </si>
  <si>
    <t xml:space="preserve">Relevante </t>
  </si>
  <si>
    <t xml:space="preserve">Temporal </t>
  </si>
  <si>
    <t>Se determinan las características o aspectos esenciales del ambiente en el cual la organización busca alcanzar sus objetivos a nivel de proceso, considerando factores como:</t>
  </si>
  <si>
    <r>
      <t>Es necesario revisar que los objetivos estratégicos se encuentran alineados con la misión y visión de la entidad, así como, analizar su adecuada formulación, es decir, que contengan las siguientes características mínimas: específico, medible, alcanzable, relevante y proyectado en el tiempo (</t>
    </r>
    <r>
      <rPr>
        <b/>
        <sz val="12"/>
        <color theme="1"/>
        <rFont val="Arial Narrow"/>
        <family val="2"/>
      </rPr>
      <t>SMART por sus siglas en inglés ver tabla 2</t>
    </r>
    <r>
      <rPr>
        <sz val="12"/>
        <color theme="1"/>
        <rFont val="Arial Narrow"/>
        <family val="2"/>
      </rPr>
      <t>)</t>
    </r>
  </si>
  <si>
    <t xml:space="preserve">Impacto </t>
  </si>
  <si>
    <t xml:space="preserve"> RIESGO</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</si>
  <si>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</si>
  <si>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</si>
  <si>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</si>
  <si>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</si>
  <si>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</si>
  <si>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</si>
  <si>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</si>
  <si>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</si>
  <si>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</si>
  <si>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</si>
  <si>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</si>
  <si>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</si>
  <si>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</si>
  <si>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</si>
  <si>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</si>
  <si>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</si>
  <si>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</si>
  <si>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</si>
  <si>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</si>
  <si>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</si>
  <si>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</si>
  <si>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</si>
  <si>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</si>
  <si>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</si>
  <si>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</si>
  <si>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</si>
  <si>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</si>
  <si>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</si>
  <si>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</si>
  <si>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</si>
  <si>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</si>
  <si>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</si>
  <si>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</si>
  <si>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</si>
  <si>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</si>
  <si>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</si>
  <si>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</si>
  <si>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</si>
  <si>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</si>
  <si>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</si>
  <si>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</si>
  <si>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</si>
  <si>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</si>
  <si>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</si>
  <si>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</si>
  <si>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</si>
  <si>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</si>
  <si>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</si>
  <si>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</si>
  <si>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</si>
  <si>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</si>
  <si>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</si>
  <si>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</si>
  <si>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</si>
  <si>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</si>
  <si>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</si>
  <si>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</si>
  <si>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</si>
  <si>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</si>
  <si>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</si>
  <si>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</si>
  <si>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efecto publicitario sostenido a nivel de sector administrativo, nivel departamental o minicipal.</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</si>
  <si>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</si>
  <si>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</si>
  <si>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</si>
  <si>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</si>
  <si>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</si>
  <si>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</si>
  <si>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</si>
  <si>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</si>
  <si>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</si>
  <si>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t>Metodología establecida en la Guía de Administración del Riesgo de la Subred SurOccidente 01-01-GI-002</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</si>
  <si>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</si>
  <si>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</si>
  <si>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</si>
  <si>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</si>
  <si>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</si>
  <si>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</si>
  <si>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</si>
  <si>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</si>
  <si>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</si>
  <si>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</si>
  <si>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</si>
  <si>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</si>
  <si>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</si>
  <si>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</si>
  <si>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</si>
  <si>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</si>
  <si>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</si>
  <si>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</si>
  <si>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</si>
  <si>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</si>
  <si>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</si>
  <si>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</si>
  <si>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</si>
  <si>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</si>
  <si>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</si>
  <si>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</si>
  <si>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</si>
  <si>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</si>
  <si>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</si>
  <si>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</si>
  <si>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Reputacional </t>
  </si>
  <si>
    <t xml:space="preserve">Económica </t>
  </si>
  <si>
    <t xml:space="preserve">Económica y Reputacional </t>
  </si>
  <si>
    <t>Operativo</t>
  </si>
  <si>
    <t xml:space="preserve">Corrupción </t>
  </si>
  <si>
    <t xml:space="preserve">Seguridad Digital </t>
  </si>
  <si>
    <t xml:space="preserve">RIESGOS RESIDUAL </t>
  </si>
  <si>
    <t xml:space="preserve">%
Probabilidad </t>
  </si>
  <si>
    <t xml:space="preserve">Probabilidad Residual 
Final </t>
  </si>
  <si>
    <t>%
Impacto</t>
  </si>
  <si>
    <t xml:space="preserve">Impacto 
Residual 
Final </t>
  </si>
  <si>
    <t>RIESGO RESIDUAL
/ ZONA DE RIESGO</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</si>
  <si>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</si>
  <si>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</si>
  <si>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</si>
  <si>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</si>
  <si>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</si>
  <si>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</si>
  <si>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</si>
  <si>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</si>
  <si>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</si>
  <si>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Proveer directrices y lineamientos de carácter estratégico y operativo para la formulación, desarrollo, implementación, seguimiento y evaluación de plataforma estratégica, políticas, planes, programas y proyectos bajo un enfoque de eficiencia y eficacia en la gestión de los procesos institucionales.</t>
  </si>
  <si>
    <t>12. Implementar estrategias de comunicación que permitan la socialización efectiva y transparente de los logros y avances institucionales a los diferentes clientes (internos y externos) en el marco de una atención en salud centrada en el usuario.</t>
  </si>
  <si>
    <t>03. Brindar atención con calidad y oportunidad a la ciudadanía, implementando políticas de participación social y atención al ciudadano mediante el fortalecimiento de la ciudadanía activa en salud y la respuesta a los trámites, peticiones, quejas, reclamos y sugerencias, verificando la percepción de la satisfacción ciudadana frente a la prestación de los servicios ofrecidos</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</si>
  <si>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</si>
  <si>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05. Garantizar la protección de los derechos, seguridad y bienestar de los seres humanos involucrados en un estudio, por medio de revisión, aprobación y seguimento de proyectos de investigación junto con el consentimiento informado de los sujetos de estudio.
Contribuir a la formación de los estudiantes del sector salud y a la generación de conocimiento, a través de escenarios clínicos adecuados y la gestión de los convenios docencia servicio con el propósito de mejorar la calidad de la atención en salud y las competencias requeridas del talento humano en salud.</t>
  </si>
  <si>
    <t>02. Asesorar y coordinar la planificación, ejecución , desarrollo , mantenimiento, seguimiento y mejora del Sistema Integrado de Gestión y sus diferentes componentes a través del acompañamiento y operativización de estrategias que fortalezcan el mejoramiento continuo de los procesos de la Subred Integrada de Servicios de Salud Sur Occidente E.S.E que contribuyan a la satisfacción de las partes interesadas.</t>
  </si>
  <si>
    <t>06. Realizar intervenciones individuales y/o colectivas de Salud Publica para contribuir al cumplimiento de las metas priorizadas y definidas en el Plan Nacional de Salud Pública asi como las propias del Plan de Desarrollo del Distrito, mediante la promoción de la autonomia, prevención - control de riesgos, daños en salud y restitución de derechos, propiciando la participación social para la afectación positiva de los determinantes sociales encaminados al mejoramiento de las condiciones de calidad de vida y Salud</t>
  </si>
  <si>
    <t>09. Prestar una atención integral en el contexto de las atenciones de urgencia, a los usuarios que acuden al servicio de urgencias de la Subred Suroccidente, mediante la priorización de la atención según la gravedad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de salud identificadas.</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</si>
  <si>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</si>
  <si>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08. Prestar servicios de salud de apoyo diagnostico y terapéutico a los servicios misionales de manera oportuna, eficiente y confiable para complementar y evaluar el tratamiento de una situación en salud.</t>
  </si>
  <si>
    <t>11. Administrar y gestionar de manera eficiente los recursos financieros que contribuya a la sostenibilidad y perdurabilidad de la Subred Sur Occidente a través del tiempo</t>
  </si>
  <si>
    <t>14. Identiﬁcar y gestionar las necesidades relacionadas con ambiente físico (infraestructura), activos ﬁjos, adquisiciones, seguridad industrial, emergencias y gestión ambiental de los grupos de interés, para implementar acciones de respuesta adecuadas en conformidad con los lineamientos internos y externos, que contribuyan al fortalecimiento del desempeño institucional y mejoramiento continuo.</t>
  </si>
  <si>
    <t>18. Adelantar los procesos precontractual, contractual y poscontractual</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</si>
  <si>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</si>
  <si>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17. Realizar evaluación independiente y asesoría a la gestión institucional, a través de auditorias internas de gestión y seguimientos con un enfoque basado en riesgos, que permitan agregar valor y determinar si se han definido, puesto en marcha y aplicado los controles establecidos por la entidad de manera efectiva, contribuyendo al fortalecimiento del desempeño institucional y el mantenimiento y mejora continua del sistema de control interno.</t>
  </si>
  <si>
    <t>16. Promover hábitos de autocontrol y determinar la responsabilidad de los funcionariosde la entidad por medio de acciones disciplinarias con ocasión del presunto incumplimiento de deberes, omisión de funciones y violación de prohibiciones a fin de generar dentro de la institución la transparencia, excelencia, y respeto por la dignidad humana.</t>
  </si>
  <si>
    <t>10. Prestar una atención integral a los usuarios que acuden a los servicios ambulatorios de la Subred suroccidente con el fin de identificar y satisfacer las necesidades en salud del usuario y su familia con criterios de oportunidad, accesibilidad, pertinencia y seguridad, en el marco de una atención humanizada con información clara, educación sobre su estado de salud y una optima utilización de recursos</t>
  </si>
  <si>
    <t>04. Identificar y gestionar las necesidades de talento humano, a partir de un proceso estructurado que incluya las fases de planeación, administración y fase de desvinculación o retiro, en conformidad con las regulaciones normativas vigentes y lineamientos internos, para contribuir con el fortalecimiento del desempeño institucional y la satisfacción del cliente interno, mediante el desarrollo de los planes, programas y lineamientos internos de operación que mejoren las competencias del talento humano, el clima organizacional y la seguridad y salud en el trabajo, en el marco de una filosofía de humanización y mejoramiento continuo</t>
  </si>
  <si>
    <t>01. DIRECCIONAMIENTO ESTRATÉGICO Y DESARROLLO INSTITUCIONAL</t>
  </si>
  <si>
    <t>02. GESTIÓN DE LA CALIDAD Y MEJORAMIENTO CONTINUO</t>
  </si>
  <si>
    <t>03. PARTICIPACIÓN COMUNITARIA Y SERVICIO AL CIUDADANO</t>
  </si>
  <si>
    <t>04. GESTIÓN DE TALENTO HUMANO</t>
  </si>
  <si>
    <t>05. GESTIÓN DEL CONOCIMIENTO</t>
  </si>
  <si>
    <t>06. GESTIÓN DEL RIESGO EN SALUD</t>
  </si>
  <si>
    <t>07. GESTIÓN CLÍNICA HOSPITALARIA</t>
  </si>
  <si>
    <t>08. GESTIÓN D SERVICIOS COMPLEMENTARIOS</t>
  </si>
  <si>
    <t>09. GESTIÓN CLÍNICA DE URGENCIAS</t>
  </si>
  <si>
    <t>10. GESTIÓN CLÍNICA AMBULATORIA</t>
  </si>
  <si>
    <t>11. GESTIÓN FINANCIERA</t>
  </si>
  <si>
    <t>12. GESTIÓN DE COMUNICACIONES</t>
  </si>
  <si>
    <t>13. GESTIÓN DE TICS</t>
  </si>
  <si>
    <t>14. GESTIÓN DEL AMBIENTE FÍSICO</t>
  </si>
  <si>
    <t>15. GESTIÓN JURÍDICA</t>
  </si>
  <si>
    <t>16. CONTROL INTERNO DISCIPLINARIO</t>
  </si>
  <si>
    <t>17. CONTROL INTERNO</t>
  </si>
  <si>
    <t>18. GESTIÓN DE CONTRATACIÓN</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</si>
  <si>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</si>
  <si>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</si>
  <si>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</si>
  <si>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</si>
  <si>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</si>
  <si>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</si>
  <si>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</si>
  <si>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</si>
  <si>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</si>
  <si>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</si>
  <si>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</si>
  <si>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</si>
  <si>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</si>
  <si>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 xml:space="preserve">Lider del Eje de Gestión del Riesgo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</si>
  <si>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</si>
  <si>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</si>
  <si>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</si>
  <si>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</si>
  <si>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</si>
  <si>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</si>
  <si>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</si>
  <si>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</si>
  <si>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</si>
  <si>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</si>
  <si>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</si>
  <si>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</si>
  <si>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</si>
  <si>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</si>
  <si>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</si>
  <si>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</si>
  <si>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</si>
  <si>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</si>
  <si>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</si>
  <si>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</si>
  <si>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</si>
  <si>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</si>
  <si>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</si>
  <si>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</si>
  <si>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</si>
  <si>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</si>
  <si>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</si>
  <si>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</si>
  <si>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</si>
  <si>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</si>
  <si>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</si>
  <si>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</si>
  <si>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</si>
  <si>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</si>
  <si>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</si>
  <si>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</si>
  <si>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</si>
  <si>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</si>
  <si>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</si>
  <si>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</si>
  <si>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</si>
  <si>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</si>
  <si>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</si>
  <si>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</si>
  <si>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</si>
  <si>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</si>
  <si>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</si>
  <si>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</si>
  <si>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</si>
  <si>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</si>
  <si>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</si>
  <si>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</si>
  <si>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</si>
  <si>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</si>
  <si>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</si>
  <si>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</si>
  <si>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</si>
  <si>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</si>
  <si>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</si>
  <si>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</si>
  <si>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</si>
  <si>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</si>
  <si>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</si>
  <si>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</si>
  <si>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</si>
  <si>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</si>
  <si>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</si>
  <si>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</si>
  <si>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</si>
  <si>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</si>
  <si>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</si>
  <si>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</si>
  <si>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r>
      <t xml:space="preserve">Vigencia:     </t>
    </r>
    <r>
      <rPr>
        <b/>
        <sz val="14"/>
        <color rgb="FF92D050"/>
        <rFont val="Arial Narrow"/>
        <family val="2"/>
      </rPr>
      <t>2022</t>
    </r>
  </si>
  <si>
    <t>Y</t>
  </si>
  <si>
    <t>Reducir</t>
  </si>
  <si>
    <t>3.3 Seleccione de las listas desplegables el Objetivo del mismo según corresponda.</t>
  </si>
  <si>
    <t>3.2 Seleccione de las listas desplegables el Proceso al cual corresponda.</t>
  </si>
  <si>
    <t>1 FASE</t>
  </si>
  <si>
    <r>
      <t xml:space="preserve">3.1 </t>
    </r>
    <r>
      <rPr>
        <b/>
        <sz val="11"/>
        <color theme="0"/>
        <rFont val="Arial Narrow"/>
        <family val="2"/>
      </rPr>
      <t xml:space="preserve">N° </t>
    </r>
    <r>
      <rPr>
        <sz val="11"/>
        <color theme="0"/>
        <rFont val="Arial Narrow"/>
        <family val="2"/>
      </rPr>
      <t>Número de riesgo identificado.</t>
    </r>
  </si>
  <si>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</si>
  <si>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</si>
  <si>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</si>
  <si>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</si>
  <si>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</si>
  <si>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</si>
  <si>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</si>
  <si>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2 FASE</t>
  </si>
  <si>
    <t xml:space="preserve">3 FASE </t>
  </si>
  <si>
    <t xml:space="preserve">5. ANALÍSIS DE CONTROLES </t>
  </si>
  <si>
    <r>
      <t xml:space="preserve">5.2 </t>
    </r>
    <r>
      <rPr>
        <b/>
        <sz val="11"/>
        <color theme="0"/>
        <rFont val="Arial Narrow"/>
        <family val="2"/>
      </rPr>
      <t>Probabilidad:</t>
    </r>
    <r>
      <rPr>
        <sz val="11"/>
        <color theme="0"/>
        <rFont val="Arial Narrow"/>
        <family val="2"/>
      </rPr>
      <t xml:space="preserve"> Según la descripción del control aplicar si ataca directamente la probabilidad seleccionada en el numeral 4.2</t>
    </r>
  </si>
  <si>
    <r>
      <t xml:space="preserve">5.3 </t>
    </r>
    <r>
      <rPr>
        <b/>
        <sz val="11"/>
        <color theme="0"/>
        <rFont val="Arial Narrow"/>
        <family val="2"/>
      </rPr>
      <t>Impacto: S</t>
    </r>
    <r>
      <rPr>
        <sz val="11"/>
        <color theme="0"/>
        <rFont val="Arial Narrow"/>
        <family val="2"/>
      </rPr>
      <t>egún la descripción del control aplicar si ataca directamente la probabilidad seleccionada en el numeral 4.2</t>
    </r>
  </si>
  <si>
    <r>
      <t xml:space="preserve">5.4 </t>
    </r>
    <r>
      <rPr>
        <b/>
        <sz val="11"/>
        <color theme="0"/>
        <rFont val="Arial Narrow"/>
        <family val="2"/>
      </rPr>
      <t>Control preventivo:</t>
    </r>
    <r>
      <rPr>
        <sz val="11"/>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</si>
  <si>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1"/>
        <color theme="0"/>
        <rFont val="Arial Narrow"/>
        <family val="2"/>
      </rPr>
      <t xml:space="preserve"> Control detectivo: </t>
    </r>
    <r>
      <rPr>
        <sz val="11"/>
        <color theme="0"/>
        <rFont val="Arial Narrow"/>
        <family val="2"/>
      </rPr>
      <t>control accionado durante la ejecución del proceso. Estos controles detectan el riesgo, pero generan reprocesos.</t>
    </r>
  </si>
  <si>
    <r>
      <t xml:space="preserve">5.6 </t>
    </r>
    <r>
      <rPr>
        <b/>
        <sz val="11"/>
        <color theme="0"/>
        <rFont val="Arial Narrow"/>
        <family val="2"/>
      </rPr>
      <t xml:space="preserve">Control correctivo: </t>
    </r>
    <r>
      <rPr>
        <sz val="11"/>
        <color theme="0"/>
        <rFont val="Arial Narrow"/>
        <family val="2"/>
      </rPr>
      <t>control accionado en la salida del proceso y después de que se materializa el riesgo. Estos controles tienen costos implícitos.</t>
    </r>
  </si>
  <si>
    <r>
      <t>5.8</t>
    </r>
    <r>
      <rPr>
        <b/>
        <sz val="11"/>
        <color theme="0"/>
        <rFont val="Arial Narrow"/>
        <family val="2"/>
      </rPr>
      <t xml:space="preserve"> Manual: </t>
    </r>
    <r>
      <rPr>
        <sz val="11"/>
        <color theme="0"/>
        <rFont val="Arial Narrow"/>
        <family val="2"/>
      </rPr>
      <t>Controles que son ejecutados por una persona, tiene implícito el error humano.</t>
    </r>
  </si>
  <si>
    <r>
      <t xml:space="preserve">5.7 </t>
    </r>
    <r>
      <rPr>
        <b/>
        <sz val="11"/>
        <color theme="0"/>
        <rFont val="Arial Narrow"/>
        <family val="2"/>
      </rPr>
      <t>Automático:</t>
    </r>
    <r>
      <rPr>
        <sz val="11"/>
        <color theme="0"/>
        <rFont val="Arial Narrow"/>
        <family val="2"/>
      </rPr>
      <t xml:space="preserve"> Son actividades de procesamiento o validación de información que se ejecutan por un sistema y/o aplicativo de manera automática sin la intervención de personas para su realización.</t>
    </r>
  </si>
  <si>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</si>
  <si>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</si>
  <si>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</si>
  <si>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</si>
  <si>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</si>
  <si>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r>
      <t>5.9</t>
    </r>
    <r>
      <rPr>
        <b/>
        <sz val="11"/>
        <color theme="0"/>
        <rFont val="Arial Narrow"/>
        <family val="2"/>
      </rPr>
      <t xml:space="preserve"> Resultado: </t>
    </r>
    <r>
      <rPr>
        <sz val="11"/>
        <color theme="0"/>
        <rFont val="Arial Narrow"/>
        <family val="2"/>
      </rPr>
      <t>es el valor del control implementado para el riesgo identificado</t>
    </r>
    <r>
      <rPr>
        <sz val="14"/>
        <color rgb="FF70FC81"/>
        <rFont val="Arial Narrow"/>
        <family val="2"/>
      </rPr>
      <t xml:space="preserve"> (</t>
    </r>
    <r>
      <rPr>
        <sz val="11"/>
        <color theme="0"/>
        <rFont val="Arial Narrow"/>
        <family val="2"/>
      </rPr>
      <t>cuantitativo (Tipo) + Cualitativo (Implementación)</t>
    </r>
    <r>
      <rPr>
        <sz val="14"/>
        <color rgb="FF70FC81"/>
        <rFont val="Arial Narrow"/>
        <family val="2"/>
      </rPr>
      <t>)</t>
    </r>
  </si>
  <si>
    <r>
      <t xml:space="preserve">5.12 </t>
    </r>
    <r>
      <rPr>
        <b/>
        <sz val="11"/>
        <color theme="0"/>
        <rFont val="Arial Narrow"/>
        <family val="2"/>
      </rPr>
      <t>Documentación:</t>
    </r>
    <r>
      <rPr>
        <sz val="11"/>
        <color theme="0"/>
        <rFont val="Arial Narrow"/>
        <family val="2"/>
      </rPr>
      <t xml:space="preserve"> </t>
    </r>
  </si>
  <si>
    <r>
      <rPr>
        <b/>
        <sz val="11"/>
        <color theme="0"/>
        <rFont val="Arial Narrow"/>
        <family val="2"/>
      </rPr>
      <t xml:space="preserve">Documentado: </t>
    </r>
    <r>
      <rPr>
        <sz val="11"/>
        <color theme="0"/>
        <rFont val="Arial Narrow"/>
        <family val="2"/>
      </rPr>
      <t>Controles que están documentados en el proceso, ya sea en manuales, procedimientos, flujogramas o cualquier otro documento propio del proceso.</t>
    </r>
  </si>
  <si>
    <r>
      <t xml:space="preserve">5.13 </t>
    </r>
    <r>
      <rPr>
        <b/>
        <sz val="11"/>
        <color theme="0"/>
        <rFont val="Arial Narrow"/>
        <family val="2"/>
      </rPr>
      <t>Frecuencia:</t>
    </r>
    <r>
      <rPr>
        <sz val="11"/>
        <color theme="0"/>
        <rFont val="Arial Narrow"/>
        <family val="2"/>
      </rPr>
      <t xml:space="preserve"> </t>
    </r>
  </si>
  <si>
    <r>
      <rPr>
        <b/>
        <sz val="11"/>
        <color theme="0"/>
        <rFont val="Arial Narrow"/>
        <family val="2"/>
      </rPr>
      <t>Sin Documentar:</t>
    </r>
    <r>
      <rPr>
        <sz val="11"/>
        <color theme="0"/>
        <rFont val="Arial Narrow"/>
        <family val="2"/>
      </rPr>
      <t xml:space="preserve"> Identifica a los controles que pese a que se ejecutan en el proceso no se encuentran documentados en ningún documento propio del proceso .</t>
    </r>
  </si>
  <si>
    <r>
      <rPr>
        <b/>
        <sz val="11"/>
        <color theme="0"/>
        <rFont val="Arial Narrow"/>
        <family val="2"/>
      </rPr>
      <t xml:space="preserve">Continua: </t>
    </r>
    <r>
      <rPr>
        <sz val="11"/>
        <color theme="0"/>
        <rFont val="Arial Narrow"/>
        <family val="2"/>
      </rPr>
      <t>El control se aplica siempre que se realiza la actividad que conlleva el riesgo.</t>
    </r>
  </si>
  <si>
    <r>
      <rPr>
        <b/>
        <sz val="11"/>
        <color theme="0"/>
        <rFont val="Arial Narrow"/>
        <family val="2"/>
      </rPr>
      <t xml:space="preserve">Sin Registro: </t>
    </r>
    <r>
      <rPr>
        <sz val="11"/>
        <color theme="0"/>
        <rFont val="Arial Narrow"/>
        <family val="2"/>
      </rPr>
      <t xml:space="preserve">El control no deja registro de la ejecución del control. </t>
    </r>
  </si>
  <si>
    <r>
      <rPr>
        <b/>
        <sz val="11"/>
        <color theme="0"/>
        <rFont val="Arial Narrow"/>
        <family val="2"/>
      </rPr>
      <t>Con Registro:</t>
    </r>
    <r>
      <rPr>
        <sz val="11"/>
        <color theme="0"/>
        <rFont val="Arial Narrow"/>
        <family val="2"/>
      </rPr>
      <t xml:space="preserve"> El control deja un registro permite evidencia la ejecución del control.</t>
    </r>
  </si>
  <si>
    <r>
      <t xml:space="preserve">5.14 </t>
    </r>
    <r>
      <rPr>
        <b/>
        <sz val="11"/>
        <color theme="0"/>
        <rFont val="Arial Narrow"/>
        <family val="2"/>
      </rPr>
      <t>Evidencia:</t>
    </r>
  </si>
  <si>
    <r>
      <t xml:space="preserve">5.16 </t>
    </r>
    <r>
      <rPr>
        <b/>
        <sz val="11"/>
        <color theme="0"/>
        <rFont val="Arial Narrow"/>
        <family val="2"/>
      </rPr>
      <t>Frecuencia:</t>
    </r>
    <r>
      <rPr>
        <sz val="11"/>
        <color theme="0"/>
        <rFont val="Arial Narrow"/>
        <family val="2"/>
      </rPr>
      <t xml:space="preserve"> es la perioricidad con que se realiza la actividad para mitigar, o evitar la materializacion del riesgo identificado.</t>
    </r>
  </si>
  <si>
    <r>
      <t>5.15</t>
    </r>
    <r>
      <rPr>
        <b/>
        <sz val="11"/>
        <color theme="0"/>
        <rFont val="Arial Narrow"/>
        <family val="2"/>
      </rPr>
      <t xml:space="preserve"> Actividad de control:</t>
    </r>
    <r>
      <rPr>
        <sz val="11"/>
        <color theme="0"/>
        <rFont val="Arial Narrow"/>
        <family val="2"/>
      </rPr>
      <t xml:space="preserve"> es la accion que se realizará frente al control determinado para atacar el riesgo identificado .</t>
    </r>
  </si>
  <si>
    <r>
      <rPr>
        <b/>
        <sz val="11"/>
        <color theme="0"/>
        <rFont val="Arial Narrow"/>
        <family val="2"/>
      </rPr>
      <t xml:space="preserve">Aleatoria: </t>
    </r>
    <r>
      <rPr>
        <sz val="11"/>
        <color theme="0"/>
        <rFont val="Arial Narrow"/>
        <family val="2"/>
      </rPr>
      <t>El control se aplica aleatoriamente a la actividad que conlleva el riesgo.</t>
    </r>
  </si>
  <si>
    <r>
      <t xml:space="preserve">5.17 </t>
    </r>
    <r>
      <rPr>
        <b/>
        <sz val="11"/>
        <color theme="0"/>
        <rFont val="Arial Narrow"/>
        <family val="2"/>
      </rPr>
      <t>Soportes:</t>
    </r>
    <r>
      <rPr>
        <sz val="11"/>
        <color theme="0"/>
        <rFont val="Arial Narrow"/>
        <family val="2"/>
      </rPr>
      <t xml:space="preserve"> es la evidencia que soporta la acción en la actividad de control.</t>
    </r>
  </si>
  <si>
    <r>
      <t>5.10</t>
    </r>
    <r>
      <rPr>
        <b/>
        <sz val="11"/>
        <color theme="0"/>
        <rFont val="Arial Narrow"/>
        <family val="2"/>
      </rPr>
      <t xml:space="preserve"> Porcentaje de efectividad </t>
    </r>
    <r>
      <rPr>
        <b/>
        <sz val="11"/>
        <color rgb="FF3CFE5C"/>
        <rFont val="Arial Narrow"/>
        <family val="2"/>
      </rPr>
      <t>(Y)</t>
    </r>
    <r>
      <rPr>
        <b/>
        <sz val="11"/>
        <color theme="0"/>
        <rFont val="Arial Narrow"/>
        <family val="2"/>
      </rPr>
      <t xml:space="preserve">: </t>
    </r>
    <r>
      <rPr>
        <sz val="11"/>
        <color theme="0"/>
        <rFont val="Arial Narrow"/>
        <family val="2"/>
      </rPr>
      <t>Realice la siguiente ecuación.</t>
    </r>
  </si>
  <si>
    <r>
      <t>4.3</t>
    </r>
    <r>
      <rPr>
        <b/>
        <sz val="11"/>
        <color theme="0"/>
        <rFont val="Arial Narrow"/>
        <family val="2"/>
      </rPr>
      <t xml:space="preserve"> Impacto:</t>
    </r>
    <r>
      <rPr>
        <sz val="11"/>
        <color theme="0"/>
        <rFont val="Arial Narrow"/>
        <family val="2"/>
      </rPr>
      <t xml:space="preserve"> Son las consecuencias que puede ocasionar a la entidad la materalización del riesgo</t>
    </r>
    <r>
      <rPr>
        <b/>
        <sz val="11"/>
        <color theme="0"/>
        <rFont val="Arial Narrow"/>
        <family val="2"/>
      </rPr>
      <t xml:space="preserve">, </t>
    </r>
    <r>
      <rPr>
        <sz val="11"/>
        <color theme="0"/>
        <rFont val="Arial Narrow"/>
        <family val="2"/>
      </rPr>
      <t>y estan asociadas frente a la afectacion economica y reputacional de la entidad. Dependiendo el analisis en la tabla de probabilidad de la Hoja #4.</t>
    </r>
  </si>
  <si>
    <r>
      <t xml:space="preserve">4.2 </t>
    </r>
    <r>
      <rPr>
        <b/>
        <sz val="11"/>
        <color theme="0"/>
        <rFont val="Arial Narrow"/>
        <family val="2"/>
      </rPr>
      <t>Probabilidad:</t>
    </r>
    <r>
      <rPr>
        <sz val="11"/>
        <color theme="0"/>
        <rFont val="Arial Narrow"/>
        <family val="2"/>
      </rPr>
      <t xml:space="preserve"> se seleccionara automaticamente dependiendo de su actividad. Dependiendo el analisis en la tabla de probabilidad de la Hoja #4.</t>
    </r>
  </si>
  <si>
    <r>
      <t xml:space="preserve">4.1 </t>
    </r>
    <r>
      <rPr>
        <b/>
        <sz val="11"/>
        <color theme="0"/>
        <rFont val="Arial Narrow"/>
        <family val="2"/>
      </rPr>
      <t>Frecuencia:</t>
    </r>
    <r>
      <rPr>
        <sz val="11"/>
        <color theme="0"/>
        <rFont val="Arial Narrow"/>
        <family val="2"/>
      </rPr>
      <t xml:space="preserve"> La exposición al riesgo estará asociada al proceso o actividad que se esté analizando, es decir, al número de veces que se pasa por el punto de riesgo en el periodo de 1 año.</t>
    </r>
  </si>
  <si>
    <r>
      <t xml:space="preserve">2. </t>
    </r>
    <r>
      <rPr>
        <b/>
        <sz val="11"/>
        <color theme="0"/>
        <rFont val="Arial Narrow"/>
        <family val="2"/>
      </rPr>
      <t>Hoja Contexto Estratégico por Proceso</t>
    </r>
    <r>
      <rPr>
        <sz val="11"/>
        <color theme="0"/>
        <rFont val="Arial Narrow"/>
        <family val="2"/>
      </rPr>
      <t>: Diligenciar el DOFA del Proceso.</t>
    </r>
  </si>
  <si>
    <r>
      <t>1.</t>
    </r>
    <r>
      <rPr>
        <b/>
        <sz val="11"/>
        <color theme="0"/>
        <rFont val="Arial Narrow"/>
        <family val="2"/>
      </rPr>
      <t xml:space="preserve"> Hoja Contexto Estratégico: </t>
    </r>
    <r>
      <rPr>
        <sz val="11"/>
        <color theme="0"/>
        <rFont val="Arial Narrow"/>
        <family val="2"/>
      </rPr>
      <t>Se encuentar el informe DOFA correspondiente a la Subred.</t>
    </r>
  </si>
  <si>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</si>
  <si>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</si>
  <si>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</si>
  <si>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</si>
  <si>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r>
      <t xml:space="preserve">6.1 </t>
    </r>
    <r>
      <rPr>
        <b/>
        <sz val="11"/>
        <color theme="0"/>
        <rFont val="Arial Narrow"/>
        <family val="2"/>
      </rPr>
      <t>Probabilidad:</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5.10</t>
    </r>
    <r>
      <rPr>
        <sz val="11"/>
        <color theme="0"/>
        <rFont val="Arial Narrow"/>
        <family val="2"/>
      </rPr>
      <t>)</t>
    </r>
  </si>
  <si>
    <r>
      <t>6.2</t>
    </r>
    <r>
      <rPr>
        <b/>
        <sz val="11"/>
        <color theme="0"/>
        <rFont val="Arial Narrow"/>
        <family val="2"/>
      </rPr>
      <t xml:space="preserve"> Impacto:</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5.11</t>
    </r>
    <r>
      <rPr>
        <sz val="11"/>
        <color theme="0"/>
        <rFont val="Arial Narrow"/>
        <family val="2"/>
      </rPr>
      <t>)</t>
    </r>
  </si>
  <si>
    <r>
      <t xml:space="preserve">4.4 </t>
    </r>
    <r>
      <rPr>
        <b/>
        <sz val="11"/>
        <color theme="0"/>
        <rFont val="Arial Narrow"/>
        <family val="2"/>
      </rPr>
      <t xml:space="preserve">Riesgos Inherente / Zona de riesgo: </t>
    </r>
    <r>
      <rPr>
        <sz val="11"/>
        <color theme="0"/>
        <rFont val="Arial Narrow"/>
        <family val="2"/>
      </rPr>
      <t>Es la combinación de la probabilidad e impacto y se refeljará en el cuadrante y/o zona del cuadro de calor antes de aplicarsen los controles (vease # 6.7 de la Mapa de calor).</t>
    </r>
  </si>
  <si>
    <r>
      <t xml:space="preserve">6.3 </t>
    </r>
    <r>
      <rPr>
        <b/>
        <sz val="11"/>
        <color theme="0"/>
        <rFont val="Arial Narrow"/>
        <family val="2"/>
      </rPr>
      <t>Riesgos Residual / Zona de Riesgo:</t>
    </r>
    <r>
      <rPr>
        <sz val="11"/>
        <color theme="0"/>
        <rFont val="Arial Narrow"/>
        <family val="2"/>
      </rPr>
      <t xml:space="preserve"> Es la combinación de la probabilidad e impacto y se refeljará en el cuadrante y/o zona del cuadro de calor despues de aplicarsen los debidos controles (vease </t>
    </r>
    <r>
      <rPr>
        <sz val="11"/>
        <color rgb="FF3CFE5C"/>
        <rFont val="Arial Narrow"/>
        <family val="2"/>
      </rPr>
      <t xml:space="preserve"># 6.7 </t>
    </r>
    <r>
      <rPr>
        <sz val="11"/>
        <color theme="0"/>
        <rFont val="Arial Narrow"/>
        <family val="2"/>
      </rPr>
      <t>de la Mapa de calor).</t>
    </r>
  </si>
  <si>
    <t>4 FASE</t>
  </si>
  <si>
    <r>
      <t xml:space="preserve">6.4 </t>
    </r>
    <r>
      <rPr>
        <b/>
        <sz val="11"/>
        <color theme="0"/>
        <rFont val="Arial Narrow"/>
        <family val="2"/>
      </rPr>
      <t>Tratamiento:</t>
    </r>
    <r>
      <rPr>
        <sz val="11"/>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</si>
  <si>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t>6.4 Tratamiento:</t>
  </si>
  <si>
    <t xml:space="preserve">7. PLAN DE ACCION Y CONTINGENCIA </t>
  </si>
  <si>
    <r>
      <t>7.1</t>
    </r>
    <r>
      <rPr>
        <b/>
        <sz val="11"/>
        <color theme="0"/>
        <rFont val="Arial Narrow"/>
        <family val="2"/>
      </rPr>
      <t xml:space="preserve">  Plan de accion:</t>
    </r>
    <r>
      <rPr>
        <sz val="11"/>
        <color theme="0"/>
        <rFont val="Arial Narrow"/>
        <family val="2"/>
      </rPr>
      <t xml:space="preserve"> La actividad pertinente, el responsable, fecha, seguimiento y estado (estableciendo inicio y finalización). </t>
    </r>
  </si>
  <si>
    <r>
      <t xml:space="preserve">7.2 </t>
    </r>
    <r>
      <rPr>
        <b/>
        <sz val="11"/>
        <color theme="0"/>
        <rFont val="Arial Narrow"/>
        <family val="2"/>
      </rPr>
      <t xml:space="preserve">Plan de contingencia:  </t>
    </r>
    <r>
      <rPr>
        <sz val="11"/>
        <color theme="0"/>
        <rFont val="Arial Narrow"/>
        <family val="2"/>
      </rPr>
      <t xml:space="preserve">actividad que se debe realizar de forma inmediata al momento de presenciar una materialización del riesgo identificado </t>
    </r>
  </si>
  <si>
    <t xml:space="preserve">Proceso o subproceso responsable de la ejecucion del plan </t>
  </si>
  <si>
    <t xml:space="preserve">Profesional responsable de la ejecución </t>
  </si>
  <si>
    <t xml:space="preserve">7.3 Proceso o subproceso de la entidad que debe emplear el plan y/o la actividad de contingencia </t>
  </si>
  <si>
    <r>
      <t>7.4</t>
    </r>
    <r>
      <rPr>
        <b/>
        <sz val="11"/>
        <color theme="0"/>
        <rFont val="Arial Narrow"/>
        <family val="2"/>
      </rPr>
      <t xml:space="preserve"> Profesional responsable de la ejecución:</t>
    </r>
    <r>
      <rPr>
        <sz val="11"/>
        <color theme="0"/>
        <rFont val="Arial Narrow"/>
        <family val="2"/>
      </rPr>
      <t xml:space="preserve"> Es el nombre o cargo de la persona que debe reaccionar de forma inmediata al momento de evidenciar una materialización del riesgo identificado</t>
    </r>
  </si>
  <si>
    <t xml:space="preserve">5 FASE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</si>
  <si>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</si>
  <si>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</si>
  <si>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</si>
  <si>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</si>
  <si>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</si>
  <si>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</si>
  <si>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</si>
  <si>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</si>
  <si>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</si>
  <si>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</si>
  <si>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</si>
  <si>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</si>
  <si>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</si>
  <si>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</si>
  <si>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</si>
  <si>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</si>
  <si>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</si>
  <si>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</si>
  <si>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</si>
  <si>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</si>
  <si>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</si>
  <si>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</si>
  <si>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</si>
  <si>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</si>
  <si>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</si>
  <si>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</si>
  <si>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</si>
  <si>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</si>
  <si>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</si>
  <si>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</si>
  <si>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</si>
  <si>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</si>
  <si>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</si>
  <si>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</si>
  <si>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 xml:space="preserve">SUBPROCESO RESPONSABLE: </t>
  </si>
  <si>
    <t>5.1 Descripción de control:</t>
  </si>
  <si>
    <t>Documente el control que empleará para el riesgo identificado, para esta adecuada redacción del control se debe tener 3 parametros importantes: Responsable + acción + complemento.</t>
  </si>
  <si>
    <r>
      <rPr>
        <b/>
        <sz val="11"/>
        <color rgb="FFFFC000"/>
        <rFont val="Arial Narrow"/>
        <family val="2"/>
      </rPr>
      <t>Responsable:</t>
    </r>
    <r>
      <rPr>
        <sz val="11"/>
        <color theme="0"/>
        <rFont val="Arial Narrow"/>
        <family val="2"/>
      </rPr>
      <t xml:space="preserve"> Identifica el cargo del servidor que ejecuta el control, en caso de que sean controles automáticos se identificará el sistema que realiza la actividad.</t>
    </r>
  </si>
  <si>
    <r>
      <rPr>
        <b/>
        <sz val="11"/>
        <color rgb="FFFFC000"/>
        <rFont val="Arial Narrow"/>
        <family val="2"/>
      </rPr>
      <t xml:space="preserve">Acción: </t>
    </r>
    <r>
      <rPr>
        <sz val="11"/>
        <color theme="0"/>
        <rFont val="Arial Narrow"/>
        <family val="2"/>
      </rPr>
      <t>Se determina mediante verbos que indican la acción que deben realizar como parte del control.</t>
    </r>
  </si>
  <si>
    <r>
      <rPr>
        <b/>
        <sz val="11"/>
        <color rgb="FFFFC000"/>
        <rFont val="Arial Narrow"/>
        <family val="2"/>
      </rPr>
      <t>Complemento:</t>
    </r>
    <r>
      <rPr>
        <b/>
        <sz val="11"/>
        <color theme="0"/>
        <rFont val="Arial Narrow"/>
        <family val="2"/>
      </rPr>
      <t xml:space="preserve"> C</t>
    </r>
    <r>
      <rPr>
        <sz val="11"/>
        <color theme="0"/>
        <rFont val="Arial Narrow"/>
        <family val="2"/>
      </rPr>
      <t>orresponde a los detalles que permiten identificar claramente el objeto del control.</t>
    </r>
  </si>
  <si>
    <t>TIPO DE PROCESO:</t>
  </si>
  <si>
    <t xml:space="preserve">PROCESO : </t>
  </si>
  <si>
    <t>LÍDER RESPONSABLE:</t>
  </si>
  <si>
    <r>
      <t xml:space="preserve">3. </t>
    </r>
    <r>
      <rPr>
        <b/>
        <sz val="11"/>
        <color theme="0"/>
        <rFont val="Arial Narrow"/>
        <family val="2"/>
      </rPr>
      <t>Hoja Matriz Institucional de Riesgos:</t>
    </r>
    <r>
      <rPr>
        <sz val="11"/>
        <color theme="0"/>
        <rFont val="Arial Narrow"/>
        <family val="2"/>
      </rPr>
      <t xml:space="preserve"> Identificación,  evaluación, analísis, valoración, plan de acción y autocontrol de riesgos institucionales.</t>
    </r>
  </si>
  <si>
    <t xml:space="preserve">INSTRUCTIVO MATRIZ INSTITUCIONAL DE RIESGOS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</si>
  <si>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</si>
  <si>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</si>
  <si>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</si>
  <si>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</si>
  <si>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</si>
  <si>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</si>
  <si>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</si>
  <si>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</si>
  <si>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</si>
  <si>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</si>
  <si>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t>Reputacional y Económica</t>
  </si>
  <si>
    <r>
      <t>Causa
Inmediata
(</t>
    </r>
    <r>
      <rPr>
        <sz val="14"/>
        <rFont val="Arial Narrow"/>
        <family val="2"/>
      </rPr>
      <t>iniciar con la palabra</t>
    </r>
    <r>
      <rPr>
        <b/>
        <sz val="14"/>
        <rFont val="Arial Narrow"/>
        <family val="2"/>
      </rPr>
      <t xml:space="preserve"> 
por)</t>
    </r>
  </si>
  <si>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</si>
  <si>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</si>
  <si>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</si>
  <si>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</si>
  <si>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</si>
  <si>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</si>
  <si>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</si>
  <si>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El evento podrá ocurrir en algún momento.</t>
  </si>
  <si>
    <t>Al menos 1 vez en el último año.</t>
  </si>
  <si>
    <t>No se a presentado en los últimos 5 años.</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</si>
  <si>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</si>
  <si>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</si>
  <si>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</si>
  <si>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</si>
  <si>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</si>
  <si>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r>
      <t xml:space="preserve">3.5 </t>
    </r>
    <r>
      <rPr>
        <b/>
        <sz val="11"/>
        <color theme="0"/>
        <rFont val="Arial Narrow"/>
        <family val="2"/>
      </rPr>
      <t>Impacto</t>
    </r>
    <r>
      <rPr>
        <sz val="11"/>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</si>
  <si>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1"/>
        <color theme="0"/>
        <rFont val="Arial Narrow"/>
        <family val="2"/>
      </rPr>
      <t>Causa inmediata:</t>
    </r>
    <r>
      <rPr>
        <sz val="11"/>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</si>
  <si>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1"/>
        <color theme="0"/>
        <rFont val="Arial Narrow"/>
        <family val="2"/>
      </rPr>
      <t>Causa Raiz:</t>
    </r>
    <r>
      <rPr>
        <sz val="11"/>
        <color theme="0"/>
        <rFont val="Arial Narrow"/>
        <family val="2"/>
      </rPr>
      <t xml:space="preserve"> Es la causa principal o básica, corresponden a las razones por la cuales se puede presentar el riesgo.</t>
    </r>
  </si>
  <si>
    <t xml:space="preserve">Clasificación
de Riesgo </t>
  </si>
  <si>
    <r>
      <t xml:space="preserve">3.4 </t>
    </r>
    <r>
      <rPr>
        <b/>
        <sz val="11"/>
        <color theme="0"/>
        <rFont val="Arial Narrow"/>
        <family val="2"/>
      </rPr>
      <t xml:space="preserve">Tipologia: </t>
    </r>
    <r>
      <rPr>
        <sz val="11"/>
        <color theme="0"/>
        <rFont val="Arial Narrow"/>
        <family val="2"/>
      </rPr>
      <t>Se refiere aquellos riesgos que estén presentes en un sistema económico y reputacional. Y esta se deriva dentro de los Operacionales, de corrupción y seguridad digital.</t>
    </r>
  </si>
  <si>
    <t xml:space="preserve">Factor 
de Riesgo </t>
  </si>
  <si>
    <t>Talento Humano</t>
  </si>
  <si>
    <t xml:space="preserve">Infraestructura </t>
  </si>
  <si>
    <t xml:space="preserve">Tecnología </t>
  </si>
  <si>
    <t>Evento Externo</t>
  </si>
  <si>
    <t>INTERNA PROCESO</t>
  </si>
  <si>
    <t>EXTERNA PROCESO</t>
  </si>
  <si>
    <t>INTERNA SUBRED</t>
  </si>
  <si>
    <t>EXTERNA SUBRED</t>
  </si>
  <si>
    <t>20%
No se a presentado en los últimos 5 años.</t>
  </si>
  <si>
    <t>80%
Al menos 1 vez en el último año.</t>
  </si>
  <si>
    <t>100%
Mas de 1 vez al año.</t>
  </si>
  <si>
    <t>Al menos 1 vez en los últimos 5 año.</t>
  </si>
  <si>
    <t>40%
Al menos 1 vez en los últimos 5 años.</t>
  </si>
  <si>
    <t>60%
Al menos 1 vez en los últimos 2 años.</t>
  </si>
  <si>
    <t>El evento puede ocurrir en algún momento.</t>
  </si>
  <si>
    <t>El evento puede ocurrir solo en circuntancias excepcionales (poco comunes o anormales).</t>
  </si>
  <si>
    <t>Es viable que el evento ocurra en la mayoria de las circunstancias.</t>
  </si>
  <si>
    <t>ALTA
Es viable que el evento ocurra en la mayoria de las circunstancias.</t>
  </si>
  <si>
    <t>MEDIA
El evento podrá ocurrir en algún momento.</t>
  </si>
  <si>
    <t>BAJA
El evento puede ocurrir en algún momento.</t>
  </si>
  <si>
    <t>MUY BAJA
El evento puede ocurrir solo en circuntancias excepcionales (poco comunes o anormales).</t>
  </si>
  <si>
    <t>Se espera que el evento ocurra en la mayoría de las circunstancias.</t>
  </si>
  <si>
    <t>MUY ALTA 
Se espera que el evento ocurra en la mayoría de las circunstancias.</t>
  </si>
  <si>
    <r>
      <t>5.11</t>
    </r>
    <r>
      <rPr>
        <b/>
        <sz val="11"/>
        <color theme="0"/>
        <rFont val="Arial Narrow"/>
        <family val="2"/>
      </rPr>
      <t xml:space="preserve"> Porcentaje de efectividad </t>
    </r>
    <r>
      <rPr>
        <b/>
        <sz val="11"/>
        <color rgb="FF3CFE5C"/>
        <rFont val="Arial Narrow"/>
        <family val="2"/>
      </rPr>
      <t>(X)</t>
    </r>
    <r>
      <rPr>
        <b/>
        <sz val="11"/>
        <color theme="0"/>
        <rFont val="Arial Narrow"/>
        <family val="2"/>
      </rPr>
      <t xml:space="preserve">: </t>
    </r>
    <r>
      <rPr>
        <sz val="11"/>
        <color theme="0"/>
        <rFont val="Arial Narrow"/>
        <family val="2"/>
      </rPr>
      <t>para los riesgos de corrupción el impacto siempre sea el mismo que el del riesgo inherente.</t>
    </r>
  </si>
  <si>
    <r>
      <t xml:space="preserve">3.10 </t>
    </r>
    <r>
      <rPr>
        <b/>
        <sz val="11"/>
        <color theme="0"/>
        <rFont val="Arial Narrow"/>
        <family val="2"/>
      </rPr>
      <t>Factor de riesgo:</t>
    </r>
    <r>
      <rPr>
        <sz val="11"/>
        <color theme="0"/>
        <rFont val="Arial Narrow"/>
        <family val="2"/>
      </rPr>
      <t xml:space="preserve"> permite agrupar los riesgos identificados, ve su clasificacion y manejo en la guia de administracion del riesgos (vease # numeral 9.3)</t>
    </r>
  </si>
  <si>
    <r>
      <t xml:space="preserve">3.11 </t>
    </r>
    <r>
      <rPr>
        <b/>
        <sz val="11"/>
        <color theme="0"/>
        <rFont val="Arial Narrow"/>
        <family val="2"/>
      </rPr>
      <t xml:space="preserve">Clasificación del riesgo: </t>
    </r>
    <r>
      <rPr>
        <sz val="11"/>
        <color theme="0"/>
        <rFont val="Arial Narrow"/>
        <family val="2"/>
      </rPr>
      <t>Seleccione de las listas desplegables según corresponda el factor del riesgo.</t>
    </r>
  </si>
  <si>
    <t>3.8 Riesgo: posibilidad del Impacto + causa imediata + causa raiz  (siempre debe empezar el riesgo con "posibilidad de").</t>
  </si>
  <si>
    <t xml:space="preserve">3.9 Tipo: Seleccione si la causa es de carácter interna o externa tanto del proceso como de la subred. </t>
  </si>
  <si>
    <r>
      <rPr>
        <b/>
        <sz val="11"/>
        <color theme="0"/>
        <rFont val="Arial Narrow"/>
        <family val="2"/>
      </rPr>
      <t xml:space="preserve">Compartir: </t>
    </r>
    <r>
      <rPr>
        <sz val="11"/>
        <color theme="0"/>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</si>
  <si>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0"/>
        <rFont val="Arial Narrow"/>
        <family val="2"/>
      </rPr>
      <t>Evitar:</t>
    </r>
    <r>
      <rPr>
        <sz val="11"/>
        <color theme="0"/>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</si>
  <si>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r>
      <rPr>
        <b/>
        <sz val="11"/>
        <color theme="0"/>
        <rFont val="Arial Narrow"/>
        <family val="2"/>
      </rPr>
      <t>Reducir:</t>
    </r>
    <r>
      <rPr>
        <sz val="11"/>
        <color theme="0"/>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</si>
  <si>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t>Compartir</t>
  </si>
  <si>
    <t>MATRIZ INSTITUCIONAL DE RIESGOS DE CORRUPCIÓN</t>
  </si>
  <si>
    <t xml:space="preserve">MATRIZ INSTITUCIONAL DE RIESGOS DE CORRUPCIÓN </t>
  </si>
  <si>
    <t>Antes de dar inicio a la identificación de los Riesgos de su proceso tenga en cuenta que en la hoja 3. Matriz de Riesgos encontrara todos los parametros pertinentes para debido identificación de los riesgos de su proceso.</t>
  </si>
  <si>
    <t>01-01-FO-0014</t>
  </si>
  <si>
    <t>debido a la falta de seguimiento a los registros que afectan los saldos en caja y  bancos,</t>
  </si>
  <si>
    <t>por desviación y/o perdida de recursos financieros,</t>
  </si>
  <si>
    <t>El grupo de Tesorería realiza periodicamene arqueos Sorpresivos a las cajas de los puntos de atención de la Subred , con el fin de confrontar los valores recaudados contra los registros del sistema de información</t>
  </si>
  <si>
    <t>oeeg</t>
  </si>
  <si>
    <t>Diario</t>
  </si>
  <si>
    <t>Semanal</t>
  </si>
  <si>
    <t>Facturación, Tesorería y Cartera</t>
  </si>
  <si>
    <t>Tesorera</t>
  </si>
  <si>
    <t>Arqueos de Cajas</t>
  </si>
  <si>
    <t>Tesorería</t>
  </si>
  <si>
    <t xml:space="preserve">Tesoreria </t>
  </si>
  <si>
    <t>de igual forma  la no realización de  los arqueos de caja en los diferentes puntos de atención y de recaduo de la Subred</t>
  </si>
  <si>
    <t>El grupo de Tesorería realiza diariamente el seguimiento, cruce y conciliación de la totalidad de la información que afecta caja y bancos</t>
  </si>
  <si>
    <t>El grupo de tesorería reliza diariamente el cruce de la información de recaudo.  Comparando los movimientos registrados en el sistema de información contra los valores reflejado en el reporte de "Movimientos Bancarios" plataforma del Banco y/o el reporte de la trasportadora de valores.</t>
  </si>
  <si>
    <t>El grupo de tesorería realiza arqueos de caja de forma sorpresiva en los diferentes puntos de atención y recaudo de la Subred.</t>
  </si>
  <si>
    <t>El grupo de tesorería revisa, verifica y genera los archivos de dispersión, comprobantes de egreso y notas bancarias  para los pagos autorizados  por todo concepto; comparandolos contra  la relación de envio y/o causaciones correspondientes</t>
  </si>
  <si>
    <t>Comprobantes de Dispersión del sistema de información y Reporte Proceso de la plataforma del Banco</t>
  </si>
  <si>
    <t>En caso de que en el proceso de arqueos de caja se evidencie alguna diferencia por faltante de recursos, el área de tesorería procede a notificar al líder del proceso  de Facturación y al Director Financiero, con el fin de que se tomen las medidas correspondientes.</t>
  </si>
  <si>
    <t>Disponibilida, registro, compromiso y giro presupuestal.</t>
  </si>
  <si>
    <t>Tesoreria y cuentas por pagar.</t>
  </si>
  <si>
    <t>Cuentas por pagar</t>
  </si>
  <si>
    <t>Debido al cambio en las cláusulas contractuales y a la no socialización de estos cambios,</t>
  </si>
  <si>
    <t>Presupuesto y cuentas por pagar.</t>
  </si>
  <si>
    <t>y a la no verificación, cruce  y descargue del sistema de información de los pagos autorizados  por los diferentes conceptos,</t>
  </si>
  <si>
    <t>El grupo de Tesorería revisa uno a uno las causaciones y los respectivos soportes fisicos y/o matriz de pagos de los proveedores autorizados, con el fin de  generar los archivos de dispesrsión y comprobantes de egreso para el pago correspondiente.</t>
  </si>
  <si>
    <t>El líder de tesorería verifica la forma de pago de cada proveedor-contrato según lo registrado en la matriz “BASE FORMA DE PAGO CONTRATOS 2020-2021-2022” que se encuentra en la carpeta compartida y que es actualizada por el área de Contratación de la Subred.</t>
  </si>
  <si>
    <t>El líder de tesorería verifica la forma de pago de cada proveedor-contrato según lo registrado en la matriz “BASE FORMA DE PAGO CONTRATOS 2020-2021-2022” que se encuentra en la carpeta compartida y que es actualizada por el área de Contratación de la Subred.  Esto con el fin de realizar la proyección de pagos a proveedores la cual es autorizada por parte de la Subgerencia Corporativa.</t>
  </si>
  <si>
    <t>Comprobante de dispersión, Comprobante de egreso, reporte del proceso de pago y matriz de OPS</t>
  </si>
  <si>
    <t>En caso de que en el proceso de revisión y cruce de los soportes físicos de proveedores autorizados para pago NO se cumplan con las condiciones contractuales y con los registros y soportes correspondientes, el grupo de tesorería devuelve los documentos a las áreas responsables del proceso (presupuesto, cuentas por pagar) y no se le da trámite para pago.</t>
  </si>
  <si>
    <t xml:space="preserve">Conciliacion Bancaria, Boletin de Caja y Bancos, Acta de Conciliación de recaudo Tesoreria -Cartera, Conciliación  Tesoreria Contabilidad, </t>
  </si>
  <si>
    <t>Gloria Marcela Burgos Torres - Profesional Especializado
Sandra Jineth Tafur Hernandez - Lider Facturación
Luz Yaneth Gomez Ruiz - Tesorera
Carlos Enrique Herrera - Lider Cartera</t>
  </si>
  <si>
    <t>Gloria Marcela Burgos Torres - Profesional Especializado
Luz Yaneth Gomez Ruiz - Tesorera</t>
  </si>
  <si>
    <t>El lider de cuentas por pagar y su equipo de trabajo verificaran la existencia del respaldo presupuestal, para el registro de la obligacion</t>
  </si>
  <si>
    <t>El lider de cuentas por pagar y/o su equipo verifica la existencia de los registros presupuestales que acompañan la obligacion.</t>
  </si>
  <si>
    <t>Gloria Marcela Burgos Torres - Profesional Especializado
Luz Yaneth Gomez Ruiz - Tesorera
Omar Rios Triana - Lider Presupuesto</t>
  </si>
  <si>
    <t>El lider de cuentas por pagar y su equipo de trabajo verificaran la existencia del acto contractual que respalde la obligacion</t>
  </si>
  <si>
    <t>Actos Administrativos (contratos, resoluciones, OPS, etc)</t>
  </si>
  <si>
    <t>El lider de cuentas por pagar y/o su equipo verifica la existencia del acto administrativo (contratos, resoluciones, OPS, etc) que respalde la obligación.</t>
  </si>
  <si>
    <t>Gloria Marcela Burgos Torres - Profesional Especializada
Omar Rios Triana - Lider Cuentas por Pagar</t>
  </si>
  <si>
    <t>El lider de cuentas por pagar generara los reportes de las cuentas por pagar causadas de forma mensual y por edades, para ser entregadas a la tesorera.</t>
  </si>
  <si>
    <t>El lider de cuentas por pagar generara los reportes de las cuentas por pagar mensuales y por edades..</t>
  </si>
  <si>
    <t>Reportes cuentas por pagar mensuales y por edades.</t>
  </si>
  <si>
    <t>por favorecer a un proveedor en el momento de cancelar las obligaciones, sin tener en cuenta la forma de pago establecida en el contrato y el respectivo respaldo presupuestal,</t>
  </si>
  <si>
    <t>de igual forma por la falta de respaldo presupuestal,</t>
  </si>
  <si>
    <t>no contar con un Acto administrativo</t>
  </si>
  <si>
    <t>y la ausencia de los reportes de las cuentas por pagar adquiridas por la Subred.</t>
  </si>
  <si>
    <t>Por el vencimiento de términos o la prescrición del proceso.</t>
  </si>
  <si>
    <t>Debido a una  posible omision o negligencia  del funcionario  o contratista  que  mediante interpretaciones subjetivas de las normas vigentes,  evite o posterge su aplicación.</t>
  </si>
  <si>
    <t>El apoyo administrativo o el profesional que designe la jefatura de la oficina, debe verificar el informe mesual contable del sistema Siproj Web en el que se relacionará las desiciones tanto de primera como de segunda instancia.</t>
  </si>
  <si>
    <t>Revisar e identificar las sentencias judiciales  favorables y desfavorables, derivadas de los procesos judiciales.</t>
  </si>
  <si>
    <t xml:space="preserve">Informe mensual de procesos judiciales con base en la conciliación contable. </t>
  </si>
  <si>
    <t>Oficina Asesora Jurídica</t>
  </si>
  <si>
    <t>Jefe de la oficina asesora jurídica o el profesional que se designe.  ( Alejandra Maria Almario Chaves)</t>
  </si>
  <si>
    <t xml:space="preserve">Implememtación de una herramienta para visualizar las actividades pendientes de cada uno de los colaboradores de la oficina juridica. </t>
  </si>
  <si>
    <t>Jefe Oficina Asesora Jurídica</t>
  </si>
  <si>
    <t>Evaluación por el equipo designado por la jefe de la oficina Jurídica para evaluar y realizar las acciones correspondientes a la mitigación del riesgo.
Gestionar la acciones tendientes en la aplicación del Código General Disciplinario Ley 1952 del 2019.</t>
  </si>
  <si>
    <t>Oficina Asesora Jurídica.</t>
  </si>
  <si>
    <t>El profesional que designe la Jefe de la Oficina Jurídica. (Alejandra María Almario Chaves)</t>
  </si>
  <si>
    <t>y,  a la dilación o la no presentación de la acción judicial de  conformidad a los procedimientos y normatividad vigente.</t>
  </si>
  <si>
    <t>El profesional (abogado)  a cargo de cada proceso judicial debe realizar en el  sistema de informacion de procesos judiciales SIROJ WEB, el registro, actulización  de las piezas procesales y  posteriormente la calificación trimestral,  de cada proceso asignado a su cargo.</t>
  </si>
  <si>
    <t xml:space="preserve">Revisar e identificar  el éxito procesal de conformidad al informe genrado por el aplicativo Siproj Web. </t>
  </si>
  <si>
    <t>Informe mensual de procesos judiciales con base a la relación descargada del sistema de información de procesos judiciales SIPROJ WEB.</t>
  </si>
  <si>
    <t>por alteración o falsedad en documento público</t>
  </si>
  <si>
    <t>debido a que en cumplimiento de sus actividades, funciones o poder otorgado,  allegue como prueba, algún documental que contenga una falsedad, oculte total o parcialmente la verdad,</t>
  </si>
  <si>
    <t>Los diferentes informes a entes de control y control interno disciplinario dejarán constancia de la trazabilidad y veracidad de la información suministrada por los diferentes funcionarios y contratistas en su autonomía y cumplimiento de sus funciones y obligaciones.</t>
  </si>
  <si>
    <t>Realizar seguimientos por el profesional designado por la jefatura de la oficina a las observaciones que se deriven de informes generados por los  entes de control  de la entidad o alertas que se puedan evidenciar.</t>
  </si>
  <si>
    <t>Informes a entes de control y control interno disciplinario.</t>
  </si>
  <si>
    <t>Jefe de la oficina asesora jurídica. (asignada, Alejandra Maria Almario Chaves)</t>
  </si>
  <si>
    <t xml:space="preserve">mantener los controles existentes, por control interno disciplinario para el funcionario de planta, contratación o Talento Humano cuando es contratista. </t>
  </si>
  <si>
    <t>31/012/2022</t>
  </si>
  <si>
    <t>31/02/2022</t>
  </si>
  <si>
    <t>Gestionar la acciones tendientes en la aplicación del Código General Disciplinario Ley 1952 del 2019.
Iniciar lo correspondiente al lo consagrado en el Código Penal Colombiano</t>
  </si>
  <si>
    <t>El profesional que designe la Jefe de la Oficina Jurídica. (Alejandra María Almario Chaves).</t>
  </si>
  <si>
    <t>y la ausencia de integridad y ética de los colaboradores del proceso</t>
  </si>
  <si>
    <r>
      <rPr>
        <b/>
        <sz val="14"/>
        <color theme="1"/>
        <rFont val="Arial Narrow"/>
        <family val="2"/>
      </rPr>
      <t>TIPO:</t>
    </r>
    <r>
      <rPr>
        <b/>
        <sz val="14"/>
        <color theme="0"/>
        <rFont val="Arial Narrow"/>
        <family val="2"/>
      </rPr>
      <t xml:space="preserve">
Interna / Externa 
del proceso
Interna / Externa 
de la Subred</t>
    </r>
  </si>
  <si>
    <t>por uso indebido de los conceptos sanitarios,</t>
  </si>
  <si>
    <t>Los lideres de lineas del componente de vigilancia sanitaria fortaleceran las acciones de inducción y reinducción a todos los colaboradores, socializando el plan anticorrupción de la institución</t>
  </si>
  <si>
    <t>Los lideres de linea del componente de vigilancia sanitaria realziaran la parametrizacion del documento del riesgo</t>
  </si>
  <si>
    <t>Avance en documentacion del riesgo</t>
  </si>
  <si>
    <t>Vigilancia en salud ambiental</t>
  </si>
  <si>
    <t>Yamile Cano Herrera - Profesional de Apoyo PSPIC</t>
  </si>
  <si>
    <t>Realizar el reporte al area de juridica con los soportes que evidencian la presunta falta de veracidad a fin de tener un seguimiento y acompañamiento juridico en caso que estos soportes sean motivo de hallazgo por parte de la secretaria distrital de salud</t>
  </si>
  <si>
    <t>Vigilancia en Salud Ambiental</t>
  </si>
  <si>
    <t>Lider Componente -  Jenny Constanza Bermudez Garcia</t>
  </si>
  <si>
    <t xml:space="preserve">Los lideres de lineas del componente de vigilancia sanitaria realizaran acompamiento en campo verificando el buen uso de las actas con conceptos sanitarios favorables
</t>
  </si>
  <si>
    <t>Los lideres de linea del componente de vigilancia sanitaria realizaran induccion y reinduccion al talento humano con enfoque en el plan anticorrupcion</t>
  </si>
  <si>
    <t>Actas de socializacion por linea de intervencion</t>
  </si>
  <si>
    <t xml:space="preserve">Los lideres de lineas del componente de vigilancia sanitaria realizaran proauditoria concurrente a las acciones extramurales y con el control en la codificación y consecutivos a los  documentos(actas de visita IVC).
</t>
  </si>
  <si>
    <t>Los lideres de linea del componente de vigilancia sanitaria realizaran preauditorias en campo a establecimientos con conceptos favorables</t>
  </si>
  <si>
    <t>Actas de acompañamiento en campo con lista de chequeo</t>
  </si>
  <si>
    <t>por omitir la realización transaccional de manera electrónica de cualquier proceso contractual de la Subred,</t>
  </si>
  <si>
    <t>debido a la falta de control de los procesos realizados transaccionalmente por la plataforma SECOP II .</t>
  </si>
  <si>
    <t>El colaborador designado por el Director de Contratación de pérfil Tecnologo Administrativo, diligenciará diariamente la Matriz Contractual de Bienes y Servicios (cuando se trate de contratos nuevos); cuando se realicen modificaciones contractuales a contratos en ejecución el diligenciamiento se realizará semanalmente</t>
  </si>
  <si>
    <t>El colaborador designado por el Director de Contratación de pérfil Tecnologo Administrativo, diligencia la Matriz Contractual verificando la información en Secop II al momento de registrar los datos del proceso contractual</t>
  </si>
  <si>
    <t>Diaria</t>
  </si>
  <si>
    <t>Matriz Contractaual Bienes y Servicios
Plataforma SECOP II</t>
  </si>
  <si>
    <t>Dirección de Contratación</t>
  </si>
  <si>
    <t>Mónica E. González Montes
Martha Rodríguez Cortés</t>
  </si>
  <si>
    <t>El Director de Contratación revisará la totalidad de los procesos del período donde se materializó el riesgo (último mes), realizando un diagnótico de la situación presentada e informará a la Oficina de Control Interno y a los entes de control (si es necesario)</t>
  </si>
  <si>
    <t>Director de Contratación</t>
  </si>
  <si>
    <t>y al desconocimiento de las plataformas administradas por Colombia Compra Eficiente</t>
  </si>
  <si>
    <t>El Director de Contratación, el tecnologo administrativo responsable del diligenciamiento de la Matriz y el apoyo administrativo de la Dirección, realizarán sobre muestreo aleatorio verificación de la información consignada en la matriz Contractual de Bienes y Servicios</t>
  </si>
  <si>
    <t>La Directora de Contratación, el tecnologo administrativo y el apoyo administrativo de la Dirección, realizarán muestreo aleatorio para confirmar la información de la Matriz Contractual de bienes y servicios</t>
  </si>
  <si>
    <t>Actas de revisión de muestreo aleatorio. 
Matriz Contractual de Bienes y Servicios.
Plataforma SECOP II</t>
  </si>
  <si>
    <t>El Director de Contratación, el colaborador designado para realizar la actividad y el apoyo administrativo de la Dirección, revisarán mensualmente las actualizaciones de las plataformas electrónicas realizadas por Colombia Compra Eficiente (Si las hay)</t>
  </si>
  <si>
    <t>La Directora de contratación revisará las actualizaciones (si las hay) de la plataforma SECOP II para socializarlas al equipo de trabajo</t>
  </si>
  <si>
    <t>Actas de verificación de las plataformas electrónicas.
SECOP II</t>
  </si>
  <si>
    <t>por adjudicar contratos a oferentes con malas prácticas o que representen un riesgo de lavado de activos y de financiación del terrorismo</t>
  </si>
  <si>
    <t xml:space="preserve">Debido a la falta de control de los procesos realizados transaccionalmente por la plataforma SECOP II </t>
  </si>
  <si>
    <t>El Apoyo Administrativo designado por la Dirección, revisará mensualmente la Matriz Contractual de Bienes y Servicios verificando que en el proceso de SECOP II se haya realizado la consulta respectiva.</t>
  </si>
  <si>
    <t xml:space="preserve">El apoyo administrativo designado por la Dirección de Contratación verifica la información de cada proceso de la Matriz Contractual de Bienes y Servicios revisando en SECOP II si se realizó la consulta respectiva </t>
  </si>
  <si>
    <t>Acta de Verificación.
Matriz Contractual Bienes y Servicios
SECOP II</t>
  </si>
  <si>
    <t>y la omisión de la verificación en listas restrictivas de los terceros interesados en contratar con la Subred</t>
  </si>
  <si>
    <t>Los colaboradores del proceso precontractual realizarán la verificación de los terceros que participan en los proceso de Contratación de la Subred</t>
  </si>
  <si>
    <t>Los colaboradores del subproceso precontractual designados por la Dirección para iniciar el proceso de contratación, deberán verificar en listas restrictivas a los terceros interesados en participar</t>
  </si>
  <si>
    <t>Verificación en listas Restrictivas.
SECOP II</t>
  </si>
  <si>
    <t>por manipulación indebida de la información con intereses personales o a terceros,</t>
  </si>
  <si>
    <t>debido a inseguridad en las politicas de autenticación y contraseñas de los sistemas de informacion</t>
  </si>
  <si>
    <t>La oficina de sistemas de información en colaboración con los coordinadores velara por el cumplimiento de las políticas de seguridad de la información establecías en el manual de seguridad de la información referente a la Política de contraseñas, así mismo por la ejecución del procedimiento gestión de usuarios y contraseñas.</t>
  </si>
  <si>
    <t>Los técnicos de la mesa de ayuda de sistemas de informacion atenderan los tickets y  brindaran la inducción a los usuarios que solicitan la creación de usuarios en el sistema de información hospitalario.</t>
  </si>
  <si>
    <t>Reportes de ticket mesa de ayuda y/o consultas del Sistema de informacion 
Reporte de usuarios con induccion</t>
  </si>
  <si>
    <t>OFICINA TICS</t>
  </si>
  <si>
    <t>COORDINADOR BASES DE DATOS, COORDINADOR MESA DE AYUDA, COORDINADOR SISTEMAS DE INFORMACION
MARIA ELCY HERNANDEZ</t>
  </si>
  <si>
    <t>Aplicación de los controles</t>
  </si>
  <si>
    <t>Jefe TICS</t>
  </si>
  <si>
    <t>Copias sistematicas de las BD del sistema de información</t>
  </si>
  <si>
    <t>TICS</t>
  </si>
  <si>
    <t>ADMIN DBA</t>
  </si>
  <si>
    <t xml:space="preserve">o por ofrecimiento de dadivas por parte de personal interno o externo  o presiones indebidas </t>
  </si>
  <si>
    <t>La Oficina de sistemas de información con los coordinadores validaran periodicamente la adherencia de los colaboradores de la subred por medio de estrategias orientadas a la gestión de seguridad de la información</t>
  </si>
  <si>
    <t>La Oficina Tics a través de la coordinación de gestion TICs realizara estrategias de divulgación de seguridad de la información.</t>
  </si>
  <si>
    <t>Actas de socializacion, piezas comunicativas, ticket comunicaciones</t>
  </si>
  <si>
    <t>COORDINADOR GESTION TICS</t>
  </si>
  <si>
    <t xml:space="preserve">La Oficina de sistemas de información con los coordinadores validaran periodicamentere los usuarios activos en el uso de los sistemas de información </t>
  </si>
  <si>
    <t>El coordinador de sistemas de información a través del administrador de Bases de datos revisara los usuarios en el sistema de informacion hospitalario (Dinamica) para inactivar los que no usan el sistema por una periodiciad de 60 dias</t>
  </si>
  <si>
    <t>Reporte y analisis de datos de usuarios en el sistema hospitalario</t>
  </si>
  <si>
    <t>La oficina de sistemas de información TICS pondrá en funcionamiento un mecanismo que bloqueará el acceso al sistema de información misional de colaboradores que no hayan ingresado a mas de 90 días.</t>
  </si>
  <si>
    <t>el Administrador de BD, validara que todos los usuarios tengan la caducidad de la clave de acceso en el sistema de informacion.</t>
  </si>
  <si>
    <t>Reporte de usuarios, consulta en sistema Hospitalario.</t>
  </si>
  <si>
    <t>La oficina de sistemas realizará la desactivación de usuarios de los sistemas de información misionales acorde a los paz y salvos expedidos por los respectivos supervisores de contrato o jefes de colaboradores planta.</t>
  </si>
  <si>
    <t>Los coordinadores de la oficina TICs, revisaran que las solicitudes de retiro para firma de paz y salvo se hayan retirado del sistema de información.</t>
  </si>
  <si>
    <t>Reporte de usuarios retirados vs validacion sistema hospitalrio</t>
  </si>
  <si>
    <t>TALENTO HUMANO
CONTRATACION
TICS</t>
  </si>
  <si>
    <t>El equipo de Administración del Talento Humano - selección realiza de forma permanente la verificacion de credenciales y soportes  de la totalidad del talento humano preseleccionado de acuerdo a los diferentes perfiles y requisitos normativos.</t>
  </si>
  <si>
    <t>Verificacion de credenciales, formacion y experiencia de acuerdo al perfil.</t>
  </si>
  <si>
    <t>Validaciones de titulos generadas y matriz de control.</t>
  </si>
  <si>
    <t>Daniel Ramirez, Tecnico administrativo OPS.  Ruth  Esperanza Valderrama Rueda</t>
  </si>
  <si>
    <t xml:space="preserve">Daniel Ramirez, Tecnico administrativo OPS.  Profesional  Universitarip  2  Adminsitracion del  Talento Humano </t>
  </si>
  <si>
    <t>Se notificara a la direccion de contratacion  y a la entidad que corresponda en caso de que se compruebe falsedad en documentos aportados, como resultado de verificacion de los mismos. En el caso de que se identifiquen casos referentes al conflicto de intereses se notificará las instancias internas pertinentes.
En el caso de ser funcionario de planta se inicia el proceso de revocatoria de nombramiento por no cumplimiento de requisitos</t>
  </si>
  <si>
    <t>Administracion del talento humano-selección.</t>
  </si>
  <si>
    <t>Jayson Galindo- profesional especializado OPS.</t>
  </si>
  <si>
    <t>Se realiza validacion por parte de los profiesionales del proceso frente a posibles ingresos que puedan llegar a generar conflicto de intereses.</t>
  </si>
  <si>
    <t>Validacion durante el proceso de entrevistas.</t>
  </si>
  <si>
    <t>Informe del proceso de gestion que incluye  informe de entrevista.</t>
  </si>
  <si>
    <t>Jayson Galindo, profesional especializado OPS.</t>
  </si>
  <si>
    <t>si</t>
  </si>
  <si>
    <t>no</t>
  </si>
  <si>
    <t>Ninguna</t>
  </si>
  <si>
    <t>a causa de ofrecimientos de dadivas o contraprestaciones favorables por parte de los propietarios a funcionarios del PSPIC,</t>
  </si>
  <si>
    <t>irrespeto por los dineros públicos,</t>
  </si>
  <si>
    <t>adherencia al plan anticorrupción de la Institución</t>
  </si>
  <si>
    <t>y dificultad en la supervisión del trabajo en campo al 100% del personal que desarrolla acciones extramurales</t>
  </si>
  <si>
    <t xml:space="preserve">Por Vinculación de Talento Humano a la institución sin el cumplimiento de requisitos establecidos por la entidad  que garantice la prestacion de  servicios con un talento humano idoneo y competente </t>
  </si>
  <si>
    <t>Por presentación de credenciales y/o soportes   alterados y/o fraudulentos que se aportan durante el proceso de selección y vinculación del personal a la Entidad</t>
  </si>
  <si>
    <t>Asi mismo por la referenciacion durante  el proceso de selección del talento humano desde fuentes internas y externas, que puedan llegar a generar conflicto de intereses e incumplimiento de la normatividad legal vigente.</t>
  </si>
  <si>
    <t>TODOS LOS PROCESOS</t>
  </si>
  <si>
    <t>CULTURA ORGANIZACIONAL Y DE SERVICIOS</t>
  </si>
  <si>
    <t>MARTHA YOLANDA RUIZ</t>
  </si>
  <si>
    <t>por ocultar, distorsionar o tergiversar situaciones observadas en el desarrollo de los diferentes trabajos de auditoría por parte del auditor,</t>
  </si>
  <si>
    <t>debido al interés de favorecer a un tercero,</t>
  </si>
  <si>
    <t>en razón a conflictos de interés y/o situaciones en las que 
solicite y/o reciba favores, regalos, dádivas o dinero.</t>
  </si>
  <si>
    <t xml:space="preserve">El Jefe de la Oficina de Control Interno semestralmente  requiere a los auditores la suscripción del acta de cumplimiento del código de ética, el acuerdo de confidencialidad y una declaración de conflicto de intereses para asegurar el cumplimiento de los principios éticos y reglas de conducta establecidas en el Código de Ética. </t>
  </si>
  <si>
    <t>El Jefe de la OCI, cada vez que se asigne un trabajo de auditoría, requerirá al equipo auditor designado la declaración de conflicto de intereses, con el fin de asegurar el cumplimiento de los principios éticos y reglas de conducta establecidas en el Código de Ética del Auditor Interno. En caso de incumplimiento, el numeral 5 del Código de Ética contempla sanciones asociadas al Código Disciplinario Único, y en el caso de los contratistas, en el evento de que se advierta que el mismo ha incumplido las obligaciones contraídas, se procederá a declarar el incumplimiento del contrato en los términos de la Ley 80 de 1993.</t>
  </si>
  <si>
    <t>El Jefe de la OCI, cada vez que se vaya a generar un informe de auditoría, revisa, verifica y aprueba su contenido con base en la evidencia recolectada por el auditor y que soporta los hallazgos u observaciones. En caso de no observar la evidencia o soportes, el Jefe de la OCI devolverá el informe para su corrección o completitud.</t>
  </si>
  <si>
    <t>Verificar la suscripción del acta de cumplimiento del código de ética, del acuerdo de confidencialidad y de la declaración de conflicto de intereses por parte del 100% de los auditores</t>
  </si>
  <si>
    <t>Verificar la declaración de conflicto de intereses, cada vez que se inicie un trabajo de auditoría interna, por parte del 100% del equipo auditor designado.</t>
  </si>
  <si>
    <t>Verificar evidencias que soportan los hallazgos y observaciones del 100% de los informes para proceder a su emisión.</t>
  </si>
  <si>
    <t>Actas firmadas</t>
  </si>
  <si>
    <t>Control Interno</t>
  </si>
  <si>
    <t>Declaración de conflictos de interés por correo electrónico o acta firmada.</t>
  </si>
  <si>
    <t>Evidencias en la carpeta de la auditoría  que soportan los hallazgos u observaciones y relacionadas con los informes.</t>
  </si>
  <si>
    <r>
      <rPr>
        <b/>
        <sz val="14"/>
        <color theme="0" tint="-4.9989318521683403E-2"/>
        <rFont val="Arial Narrow"/>
        <family val="2"/>
      </rPr>
      <t xml:space="preserve">Soraya Paredes Muñoz </t>
    </r>
    <r>
      <rPr>
        <b/>
        <sz val="14"/>
        <color theme="0"/>
        <rFont val="Arial Narrow"/>
        <family val="2"/>
      </rPr>
      <t>- Profesional Especializado Oficina Control Interno</t>
    </r>
  </si>
  <si>
    <r>
      <rPr>
        <b/>
        <sz val="14"/>
        <color theme="0" tint="-4.9989318521683403E-2"/>
        <rFont val="Arial Narrow"/>
        <family val="2"/>
      </rPr>
      <t xml:space="preserve">Jefe </t>
    </r>
    <r>
      <rPr>
        <b/>
        <sz val="14"/>
        <color theme="0"/>
        <rFont val="Arial Narrow"/>
        <family val="2"/>
      </rPr>
      <t>Oficina Control Interno</t>
    </r>
  </si>
  <si>
    <t xml:space="preserve">Realizar sesiones de sensibilización sobre el cumplimiento del Código de Ética, el Estatuto de Auditoría y el Código de Integridad de la Subred cada seis meses para que el auditor tenga presente los principios y reglas de conducta que debe observar y cumplir durante el ejercicio de cada auditoría </t>
  </si>
  <si>
    <t>Jefe de la Oficina de Control Interno</t>
  </si>
  <si>
    <t>Realizar un informe de la situación materializada y enviarlo a la Oficina de Control Interno Disciplinario por competencia, para que se tomen las acciones pertinentes (disciplinarias o de otro tipo -en el caso de contratistas). Además, realizar un análisis de las causas que generaron la materialización del riesgo e implementar las acciones preventivas pertinentes para evitar de nuevo la materialización.</t>
  </si>
  <si>
    <t>Claudia Patricia Quintero Cometa - Jefe Oficina Control Interno
Soraya Paredes Muñoz - Profesional Especializado Oficina Control Interno</t>
  </si>
  <si>
    <t>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</si>
</sst>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39"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1"/>
      <color theme="1"/>
      <name val="Arial Narrow"/>
      <family val="2"/>
    </font>
    <font>
      <i/>
      <sz val="72"/>
      <color rgb="FF002060"/>
      <name val="Arial Narrow"/>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3"/>
      <color theme="0"/>
      <name val="Arial Narrow"/>
      <family val="2"/>
    </font>
    <font>
      <b/>
      <sz val="11"/>
      <color rgb="FF0070C0"/>
      <name val="Arial Narrow"/>
      <family val="2"/>
    </font>
    <font>
      <b/>
      <i/>
      <sz val="16"/>
      <color theme="6" tint="-0.499984740745262"/>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b/>
      <sz val="14"/>
      <color theme="4" tint="-0.499984740745262"/>
      <name val="Arial Narrow"/>
      <family val="2"/>
    </font>
    <font>
      <b/>
      <sz val="14"/>
      <color rgb="FF92D050"/>
      <name val="Arial Narrow"/>
      <family val="2"/>
    </font>
    <font>
      <b/>
      <sz val="10"/>
      <name val="Arial Narrow"/>
      <family val="2"/>
    </font>
    <font>
      <b/>
      <sz val="16"/>
      <name val="Arial Narrow"/>
      <family val="2"/>
    </font>
    <font>
      <b/>
      <sz val="2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b/>
      <sz val="14"/>
      <color indexed="81"/>
      <name val="Arial Narrow"/>
      <family val="2"/>
    </font>
    <font>
      <sz val="11"/>
      <color theme="0"/>
      <name val="Arial Narrow"/>
      <family val="2"/>
    </font>
    <font>
      <b/>
      <sz val="14"/>
      <color rgb="FF70FC81"/>
      <name val="Arial Narrow"/>
      <family val="2"/>
    </font>
    <font>
      <b/>
      <sz val="14"/>
      <color rgb="FF3CFE5C"/>
      <name val="Arial Narrow"/>
      <family val="2"/>
    </font>
    <font>
      <b/>
      <sz val="11"/>
      <color rgb="FF3CFE5C"/>
      <name val="Arial Narrow"/>
      <family val="2"/>
    </font>
    <font>
      <b/>
      <sz val="10"/>
      <color rgb="FF000003"/>
      <name val="Arial Narrow"/>
      <family val="2"/>
    </font>
    <font>
      <sz val="14"/>
      <color rgb="FF70FC81"/>
      <name val="Arial Narrow"/>
      <family val="2"/>
    </font>
    <font>
      <sz val="12"/>
      <color theme="0"/>
      <name val="Arial Narrow"/>
      <family val="2"/>
    </font>
    <font>
      <b/>
      <sz val="16"/>
      <color rgb="FF3CFE5C"/>
      <name val="Arial Narrow"/>
      <family val="2"/>
    </font>
    <font>
      <sz val="11"/>
      <color rgb="FF3CFE5C"/>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22"/>
      <name val="Arial Narrow"/>
      <family val="2"/>
    </font>
    <font>
      <b/>
      <sz val="20"/>
      <name val="Arial Narrow"/>
      <family val="2"/>
    </font>
    <font>
      <b/>
      <sz val="12"/>
      <color indexed="8"/>
      <name val="Arial Narrow"/>
      <family val="2"/>
    </font>
    <font>
      <b/>
      <sz val="12"/>
      <color theme="3" tint="-0.249977111117893"/>
      <name val="Arial Narrow"/>
      <family val="2"/>
    </font>
    <font>
      <b/>
      <sz val="12"/>
      <color theme="4" tint="-0.499984740745262"/>
      <name val="Arial Narrow"/>
      <family val="2"/>
    </font>
    <font>
      <b/>
      <sz val="12"/>
      <color theme="3"/>
      <name val="Arial Narrow"/>
      <family val="2"/>
    </font>
    <font>
      <b/>
      <sz val="14"/>
      <color theme="0" tint="-4.9989318521683403E-2"/>
      <name val="Arial Narrow"/>
      <family val="2"/>
    </font>
  </fonts>
  <fills count="100">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E6AF00"/>
        <bgColor indexed="64"/>
      </patternFill>
    </fill>
    <fill>
      <patternFill patternType="solid">
        <fgColor rgb="FFFFCD2D"/>
        <bgColor indexed="64"/>
      </patternFill>
    </fill>
    <fill>
      <patternFill patternType="solid">
        <fgColor rgb="FFFFE285"/>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s>
  <borders count="21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rgb="FF0070C0"/>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style="medium">
        <color rgb="FF0070C0"/>
      </top>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right style="thin">
        <color indexed="64"/>
      </right>
      <top style="medium">
        <color rgb="FF0070C0"/>
      </top>
      <bottom style="thin">
        <color indexed="64"/>
      </bottom>
      <diagonal/>
    </border>
    <border>
      <left style="medium">
        <color rgb="FF0070C0"/>
      </left>
      <right/>
      <top style="thin">
        <color indexed="64"/>
      </top>
      <bottom style="thin">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medium">
        <color rgb="FF0070C0"/>
      </right>
      <top style="medium">
        <color rgb="FF0070C0"/>
      </top>
      <bottom style="thin">
        <color indexed="64"/>
      </bottom>
      <diagonal/>
    </border>
    <border>
      <left style="medium">
        <color rgb="FF0070C0"/>
      </left>
      <right/>
      <top/>
      <bottom style="thin">
        <color indexed="64"/>
      </bottom>
      <diagonal/>
    </border>
    <border>
      <left style="thin">
        <color indexed="64"/>
      </left>
      <right style="medium">
        <color rgb="FF0070C0"/>
      </right>
      <top/>
      <bottom style="thin">
        <color indexed="64"/>
      </bottom>
      <diagonal/>
    </border>
    <border>
      <left style="thin">
        <color indexed="64"/>
      </left>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right/>
      <top style="medium">
        <color rgb="FF000003"/>
      </top>
      <bottom style="medium">
        <color rgb="FF000003"/>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style="medium">
        <color rgb="FF000003"/>
      </left>
      <right style="medium">
        <color rgb="FF000003"/>
      </right>
      <top style="medium">
        <color rgb="FF000003"/>
      </top>
      <bottom/>
      <diagonal/>
    </border>
    <border>
      <left style="medium">
        <color rgb="FF000003"/>
      </left>
      <right style="medium">
        <color rgb="FF000003"/>
      </right>
      <top/>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style="thin">
        <color indexed="64"/>
      </right>
      <top style="medium">
        <color rgb="FF000003"/>
      </top>
      <bottom style="medium">
        <color rgb="FF000003"/>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right style="medium">
        <color rgb="FF0066CC"/>
      </right>
      <top/>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style="medium">
        <color rgb="FF0070C0"/>
      </left>
      <right style="medium">
        <color rgb="FF0070C0"/>
      </right>
      <top/>
      <bottom/>
      <diagonal/>
    </border>
    <border>
      <left style="thin">
        <color indexed="64"/>
      </left>
      <right/>
      <top style="thin">
        <color indexed="64"/>
      </top>
      <bottom style="medium">
        <color rgb="FF0066CC"/>
      </bottom>
      <diagonal/>
    </border>
    <border>
      <left style="thin">
        <color rgb="FF0066CC"/>
      </left>
      <right style="thin">
        <color rgb="FF0066CC"/>
      </right>
      <top style="thin">
        <color rgb="FF0066CC"/>
      </top>
      <bottom style="thin">
        <color rgb="FF0066CC"/>
      </bottom>
      <diagonal/>
    </border>
    <border>
      <left style="medium">
        <color rgb="FF0066CC"/>
      </left>
      <right style="thin">
        <color rgb="FF0066CC"/>
      </right>
      <top style="medium">
        <color rgb="FF0066CC"/>
      </top>
      <bottom style="thin">
        <color rgb="FF0066CC"/>
      </bottom>
      <diagonal/>
    </border>
    <border>
      <left style="thin">
        <color rgb="FF0066CC"/>
      </left>
      <right style="thin">
        <color rgb="FF0066CC"/>
      </right>
      <top style="medium">
        <color rgb="FF0066CC"/>
      </top>
      <bottom style="thin">
        <color rgb="FF0066CC"/>
      </bottom>
      <diagonal/>
    </border>
    <border>
      <left style="thin">
        <color rgb="FF0066CC"/>
      </left>
      <right style="medium">
        <color rgb="FF0066CC"/>
      </right>
      <top style="medium">
        <color rgb="FF0066CC"/>
      </top>
      <bottom style="thin">
        <color rgb="FF0066CC"/>
      </bottom>
      <diagonal/>
    </border>
    <border>
      <left style="medium">
        <color rgb="FF0066CC"/>
      </left>
      <right style="thin">
        <color rgb="FF0066CC"/>
      </right>
      <top style="thin">
        <color rgb="FF0066CC"/>
      </top>
      <bottom style="thin">
        <color rgb="FF0066CC"/>
      </bottom>
      <diagonal/>
    </border>
    <border>
      <left style="thin">
        <color rgb="FF0066CC"/>
      </left>
      <right style="medium">
        <color rgb="FF0066CC"/>
      </right>
      <top style="thin">
        <color rgb="FF0066CC"/>
      </top>
      <bottom style="thin">
        <color rgb="FF0066CC"/>
      </bottom>
      <diagonal/>
    </border>
    <border>
      <left style="medium">
        <color rgb="FF0066CC"/>
      </left>
      <right style="thin">
        <color rgb="FF0066CC"/>
      </right>
      <top style="thin">
        <color rgb="FF0066CC"/>
      </top>
      <bottom style="medium">
        <color rgb="FF0066CC"/>
      </bottom>
      <diagonal/>
    </border>
    <border>
      <left style="thin">
        <color rgb="FF0066CC"/>
      </left>
      <right style="thin">
        <color rgb="FF0066CC"/>
      </right>
      <top style="thin">
        <color rgb="FF0066CC"/>
      </top>
      <bottom style="medium">
        <color rgb="FF0066CC"/>
      </bottom>
      <diagonal/>
    </border>
    <border>
      <left style="thin">
        <color rgb="FF0066CC"/>
      </left>
      <right style="medium">
        <color rgb="FF0066CC"/>
      </right>
      <top style="thin">
        <color rgb="FF0066CC"/>
      </top>
      <bottom style="medium">
        <color rgb="FF0066CC"/>
      </bottom>
      <diagonal/>
    </border>
    <border>
      <left style="medium">
        <color rgb="FF0066CC"/>
      </left>
      <right style="thin">
        <color rgb="FF000003"/>
      </right>
      <top style="medium">
        <color rgb="FF0066CC"/>
      </top>
      <bottom style="thin">
        <color rgb="FF000003"/>
      </bottom>
      <diagonal/>
    </border>
    <border>
      <left style="thin">
        <color rgb="FF000003"/>
      </left>
      <right style="thin">
        <color rgb="FF000003"/>
      </right>
      <top style="medium">
        <color rgb="FF0066CC"/>
      </top>
      <bottom style="thin">
        <color rgb="FF000003"/>
      </bottom>
      <diagonal/>
    </border>
    <border>
      <left style="thin">
        <color rgb="FF000003"/>
      </left>
      <right style="medium">
        <color rgb="FF0066CC"/>
      </right>
      <top style="medium">
        <color rgb="FF0066CC"/>
      </top>
      <bottom style="thin">
        <color rgb="FF000003"/>
      </bottom>
      <diagonal/>
    </border>
    <border>
      <left style="medium">
        <color rgb="FF0066CC"/>
      </left>
      <right style="thin">
        <color rgb="FF000003"/>
      </right>
      <top style="thin">
        <color rgb="FF000003"/>
      </top>
      <bottom style="thin">
        <color rgb="FF000003"/>
      </bottom>
      <diagonal/>
    </border>
    <border>
      <left style="thin">
        <color rgb="FF000003"/>
      </left>
      <right style="medium">
        <color rgb="FF0066CC"/>
      </right>
      <top style="thin">
        <color rgb="FF000003"/>
      </top>
      <bottom style="thin">
        <color rgb="FF000003"/>
      </bottom>
      <diagonal/>
    </border>
    <border>
      <left style="medium">
        <color rgb="FF0066CC"/>
      </left>
      <right style="thin">
        <color rgb="FF000003"/>
      </right>
      <top style="thin">
        <color rgb="FF000003"/>
      </top>
      <bottom/>
      <diagonal/>
    </border>
    <border>
      <left style="medium">
        <color rgb="FF0066CC"/>
      </left>
      <right style="thin">
        <color rgb="FF000003"/>
      </right>
      <top/>
      <bottom/>
      <diagonal/>
    </border>
    <border>
      <left/>
      <right style="medium">
        <color rgb="FF0066CC"/>
      </right>
      <top style="thin">
        <color rgb="FF000003"/>
      </top>
      <bottom style="thin">
        <color rgb="FF000003"/>
      </bottom>
      <diagonal/>
    </border>
    <border>
      <left style="medium">
        <color rgb="FF0066CC"/>
      </left>
      <right style="thin">
        <color indexed="64"/>
      </right>
      <top style="thin">
        <color rgb="FF000003"/>
      </top>
      <bottom/>
      <diagonal/>
    </border>
    <border>
      <left/>
      <right style="medium">
        <color rgb="FF0066CC"/>
      </right>
      <top style="thin">
        <color indexed="64"/>
      </top>
      <bottom style="thin">
        <color indexed="64"/>
      </bottom>
      <diagonal/>
    </border>
    <border>
      <left style="medium">
        <color rgb="FF0066CC"/>
      </left>
      <right style="thin">
        <color indexed="64"/>
      </right>
      <top/>
      <bottom/>
      <diagonal/>
    </border>
    <border>
      <left style="medium">
        <color rgb="FF0066CC"/>
      </left>
      <right style="thin">
        <color indexed="64"/>
      </right>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rgb="FF0066CC"/>
      </right>
      <top style="thin">
        <color rgb="FF000003"/>
      </top>
      <bottom/>
      <diagonal/>
    </border>
    <border>
      <left/>
      <right style="medium">
        <color rgb="FF0066CC"/>
      </right>
      <top/>
      <bottom style="thin">
        <color rgb="FF000003"/>
      </bottom>
      <diagonal/>
    </border>
    <border>
      <left style="medium">
        <color rgb="FF0066CC"/>
      </left>
      <right/>
      <top style="medium">
        <color rgb="FF0066CC"/>
      </top>
      <bottom style="thin">
        <color indexed="64"/>
      </bottom>
      <diagonal/>
    </border>
    <border>
      <left/>
      <right/>
      <top style="medium">
        <color rgb="FF0066CC"/>
      </top>
      <bottom style="thin">
        <color indexed="64"/>
      </bottom>
      <diagonal/>
    </border>
    <border>
      <left/>
      <right style="medium">
        <color rgb="FF0066CC"/>
      </right>
      <top style="medium">
        <color rgb="FF0066CC"/>
      </top>
      <bottom style="thin">
        <color indexed="64"/>
      </bottom>
      <diagonal/>
    </border>
    <border>
      <left style="medium">
        <color rgb="FF0066CC"/>
      </left>
      <right/>
      <top style="thin">
        <color indexed="64"/>
      </top>
      <bottom style="thin">
        <color indexed="64"/>
      </bottom>
      <diagonal/>
    </border>
    <border>
      <left/>
      <right style="medium">
        <color rgb="FF0066CC"/>
      </right>
      <top style="medium">
        <color rgb="FF0070C0"/>
      </top>
      <bottom style="thin">
        <color indexed="64"/>
      </bottom>
      <diagonal/>
    </border>
    <border>
      <left style="medium">
        <color indexed="64"/>
      </left>
      <right/>
      <top style="medium">
        <color indexed="64"/>
      </top>
      <bottom style="thin">
        <color rgb="FF000003"/>
      </bottom>
      <diagonal/>
    </border>
    <border>
      <left style="thin">
        <color rgb="FF000003"/>
      </left>
      <right style="medium">
        <color indexed="64"/>
      </right>
      <top style="medium">
        <color indexed="64"/>
      </top>
      <bottom/>
      <diagonal/>
    </border>
    <border>
      <left style="medium">
        <color indexed="64"/>
      </left>
      <right/>
      <top style="thin">
        <color rgb="FF000003"/>
      </top>
      <bottom style="thin">
        <color rgb="FF000003"/>
      </bottom>
      <diagonal/>
    </border>
    <border>
      <left style="thin">
        <color rgb="FF000003"/>
      </left>
      <right style="medium">
        <color indexed="64"/>
      </right>
      <top/>
      <bottom/>
      <diagonal/>
    </border>
    <border>
      <left style="medium">
        <color indexed="64"/>
      </left>
      <right/>
      <top style="thin">
        <color rgb="FF000003"/>
      </top>
      <bottom style="medium">
        <color indexed="64"/>
      </bottom>
      <diagonal/>
    </border>
    <border>
      <left style="thin">
        <color rgb="FF000003"/>
      </left>
      <right style="medium">
        <color indexed="64"/>
      </right>
      <top/>
      <bottom style="medium">
        <color indexed="64"/>
      </bottom>
      <diagonal/>
    </border>
    <border>
      <left/>
      <right style="thin">
        <color rgb="FF000003"/>
      </right>
      <top style="thin">
        <color rgb="FF000003"/>
      </top>
      <bottom style="thin">
        <color rgb="FF000003"/>
      </bottom>
      <diagonal/>
    </border>
    <border>
      <left style="thin">
        <color rgb="FF000003"/>
      </left>
      <right style="thin">
        <color rgb="FF000003"/>
      </right>
      <top style="thin">
        <color rgb="FF000003"/>
      </top>
      <bottom/>
      <diagonal/>
    </border>
    <border>
      <left style="medium">
        <color rgb="FF000003"/>
      </left>
      <right style="thin">
        <color rgb="FF000003"/>
      </right>
      <top style="thin">
        <color rgb="FF000003"/>
      </top>
      <bottom/>
      <diagonal/>
    </border>
    <border>
      <left style="thin">
        <color rgb="FF000003"/>
      </left>
      <right style="medium">
        <color rgb="FF000003"/>
      </right>
      <top style="thin">
        <color rgb="FF000003"/>
      </top>
      <bottom/>
      <diagonal/>
    </border>
    <border>
      <left/>
      <right style="thin">
        <color rgb="FF000003"/>
      </right>
      <top style="medium">
        <color indexed="64"/>
      </top>
      <bottom style="thin">
        <color rgb="FF000003"/>
      </bottom>
      <diagonal/>
    </border>
    <border>
      <left style="thin">
        <color rgb="FF000003"/>
      </left>
      <right style="thin">
        <color rgb="FF000003"/>
      </right>
      <top style="medium">
        <color indexed="64"/>
      </top>
      <bottom style="thin">
        <color rgb="FF000003"/>
      </bottom>
      <diagonal/>
    </border>
    <border>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medium">
        <color rgb="FF0070C0"/>
      </left>
      <right style="medium">
        <color rgb="FF0066CC"/>
      </right>
      <top style="thin">
        <color indexed="64"/>
      </top>
      <bottom style="medium">
        <color rgb="FF0070C0"/>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66CC"/>
      </right>
      <top style="medium">
        <color rgb="FF0070C0"/>
      </top>
      <bottom style="medium">
        <color rgb="FF0070C0"/>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573">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0" fillId="0" borderId="34" xfId="0" applyBorder="1" applyProtection="1"/>
    <xf numFmtId="0" fontId="0" fillId="0" borderId="46" xfId="0" applyBorder="1" applyAlignment="1" applyProtection="1"/>
    <xf numFmtId="0" fontId="0" fillId="0" borderId="10" xfId="0" applyBorder="1" applyAlignment="1" applyProtection="1"/>
    <xf numFmtId="0" fontId="0" fillId="0" borderId="36" xfId="0" applyFont="1" applyBorder="1" applyAlignment="1" applyProtection="1">
      <alignment vertical="center" wrapText="1"/>
      <protection locked="0"/>
    </xf>
    <xf numFmtId="0" fontId="0" fillId="60" borderId="36"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ont="1"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xf>
    <xf numFmtId="0" fontId="3" fillId="60" borderId="44" xfId="0" applyFont="1" applyFill="1" applyBorder="1" applyAlignment="1" applyProtection="1">
      <alignment horizontal="center" vertical="center"/>
    </xf>
    <xf numFmtId="0" fontId="0" fillId="0" borderId="0" xfId="0" applyBorder="1"/>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8" fillId="0" borderId="65" xfId="0" applyFont="1" applyFill="1" applyBorder="1" applyAlignment="1">
      <alignment vertical="center" wrapText="1"/>
    </xf>
    <xf numFmtId="0" fontId="38" fillId="0" borderId="65" xfId="0" applyFont="1" applyFill="1" applyBorder="1" applyAlignment="1">
      <alignment horizontal="center" vertical="center" wrapText="1"/>
    </xf>
    <xf numFmtId="0" fontId="39" fillId="0" borderId="0" xfId="0" applyFont="1"/>
    <xf numFmtId="0" fontId="39" fillId="0" borderId="33" xfId="0" applyFont="1" applyFill="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4" fillId="0" borderId="0" xfId="0" applyFont="1" applyAlignment="1" applyProtection="1">
      <alignment horizontal="center" wrapText="1"/>
      <protection locked="0"/>
    </xf>
    <xf numFmtId="0" fontId="39" fillId="0" borderId="11" xfId="0" applyFont="1" applyFill="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Fill="1" applyBorder="1" applyAlignment="1">
      <alignment horizontal="center" vertical="center" wrapText="1"/>
    </xf>
    <xf numFmtId="0" fontId="0" fillId="0" borderId="0" xfId="0" applyFont="1" applyProtection="1">
      <protection locked="0"/>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1" xfId="0"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65" xfId="0" applyFont="1" applyFill="1" applyBorder="1" applyAlignment="1">
      <alignment vertical="center" wrapText="1"/>
    </xf>
    <xf numFmtId="0" fontId="50" fillId="0" borderId="65" xfId="0" applyFont="1" applyFill="1" applyBorder="1" applyAlignment="1">
      <alignment horizontal="center" vertical="center" wrapText="1"/>
    </xf>
    <xf numFmtId="0" fontId="50" fillId="0" borderId="33" xfId="0" applyFont="1" applyFill="1" applyBorder="1" applyAlignment="1">
      <alignment vertical="center" wrapText="1"/>
    </xf>
    <xf numFmtId="0" fontId="50" fillId="0" borderId="11" xfId="0" applyFont="1" applyBorder="1" applyAlignment="1">
      <alignment horizontal="center"/>
    </xf>
    <xf numFmtId="0" fontId="50" fillId="0" borderId="11" xfId="0" applyFont="1" applyBorder="1" applyAlignment="1">
      <alignment horizontal="center" vertical="center" wrapText="1"/>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8"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8"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8" borderId="35" xfId="0" applyFont="1" applyFill="1" applyBorder="1" applyAlignment="1">
      <alignment vertical="center" wrapText="1"/>
    </xf>
    <xf numFmtId="0" fontId="53" fillId="68" borderId="34" xfId="0" applyFont="1" applyFill="1" applyBorder="1" applyAlignment="1">
      <alignment horizontal="center" vertical="center" wrapText="1"/>
    </xf>
    <xf numFmtId="0" fontId="46" fillId="68"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8"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8" borderId="11" xfId="0" applyFont="1" applyFill="1" applyBorder="1" applyAlignment="1">
      <alignment horizontal="center" vertical="center"/>
    </xf>
    <xf numFmtId="0" fontId="46" fillId="0" borderId="0" xfId="0" applyFont="1" applyAlignment="1">
      <alignment horizontal="center" vertical="center" wrapText="1"/>
    </xf>
    <xf numFmtId="0" fontId="71" fillId="76" borderId="54" xfId="117" applyFont="1" applyFill="1" applyBorder="1" applyAlignment="1">
      <alignment horizontal="center" vertical="center" wrapText="1"/>
    </xf>
    <xf numFmtId="0" fontId="71" fillId="61" borderId="54" xfId="117" applyFont="1" applyFill="1" applyBorder="1" applyAlignment="1">
      <alignment horizontal="center" vertical="center" wrapText="1"/>
    </xf>
    <xf numFmtId="0" fontId="73" fillId="61" borderId="56" xfId="117" applyFont="1" applyFill="1" applyBorder="1" applyAlignment="1">
      <alignment horizontal="center" vertical="center" wrapText="1"/>
    </xf>
    <xf numFmtId="0" fontId="73" fillId="76" borderId="56"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3" fillId="57" borderId="56" xfId="117" applyFont="1" applyFill="1" applyBorder="1" applyAlignment="1">
      <alignment horizontal="center" vertical="center" wrapText="1"/>
    </xf>
    <xf numFmtId="0" fontId="71" fillId="76" borderId="73" xfId="117" applyFont="1" applyFill="1" applyBorder="1" applyAlignment="1">
      <alignment horizontal="center" vertical="center" wrapText="1"/>
    </xf>
    <xf numFmtId="0" fontId="73" fillId="76" borderId="66"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3" fillId="76" borderId="77" xfId="117" applyFont="1" applyFill="1" applyBorder="1" applyAlignment="1">
      <alignment horizontal="center" vertical="center" wrapText="1"/>
    </xf>
    <xf numFmtId="0" fontId="73" fillId="57" borderId="54" xfId="117" applyFont="1" applyFill="1" applyBorder="1" applyAlignment="1">
      <alignment horizontal="center" vertical="center" wrapText="1"/>
    </xf>
    <xf numFmtId="0" fontId="73" fillId="76" borderId="54" xfId="117" applyFont="1" applyFill="1" applyBorder="1" applyAlignment="1">
      <alignment horizontal="center" vertical="center" wrapText="1"/>
    </xf>
    <xf numFmtId="0" fontId="74" fillId="76" borderId="78" xfId="117" applyFont="1" applyFill="1" applyBorder="1" applyAlignment="1">
      <alignment horizontal="center" vertical="center" wrapText="1"/>
    </xf>
    <xf numFmtId="0" fontId="74" fillId="57" borderId="56" xfId="117" applyFont="1" applyFill="1" applyBorder="1" applyAlignment="1">
      <alignment horizontal="center" vertical="center" wrapText="1"/>
    </xf>
    <xf numFmtId="0" fontId="74" fillId="76" borderId="56" xfId="117" applyFont="1" applyFill="1" applyBorder="1" applyAlignment="1">
      <alignment horizontal="center" vertical="center" wrapText="1"/>
    </xf>
    <xf numFmtId="0" fontId="74" fillId="57" borderId="54" xfId="117" applyFont="1" applyFill="1" applyBorder="1" applyAlignment="1">
      <alignment horizontal="center" vertical="center" wrapText="1"/>
    </xf>
    <xf numFmtId="0" fontId="74" fillId="61" borderId="54" xfId="117" applyFont="1" applyFill="1" applyBorder="1" applyAlignment="1">
      <alignment horizontal="center" vertical="center" wrapText="1"/>
    </xf>
    <xf numFmtId="0" fontId="74" fillId="76" borderId="54" xfId="117" applyFont="1" applyFill="1" applyBorder="1" applyAlignment="1">
      <alignment horizontal="center" vertical="center" wrapText="1"/>
    </xf>
    <xf numFmtId="0" fontId="74" fillId="76" borderId="73" xfId="117" applyFont="1" applyFill="1" applyBorder="1" applyAlignment="1">
      <alignment horizontal="center" vertical="center" wrapText="1"/>
    </xf>
    <xf numFmtId="0" fontId="67" fillId="78" borderId="11" xfId="116" applyFont="1" applyFill="1" applyBorder="1" applyAlignment="1">
      <alignment horizontal="left" vertical="center" wrapText="1"/>
    </xf>
    <xf numFmtId="0" fontId="67" fillId="79"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8" borderId="0" xfId="0" applyFont="1" applyFill="1" applyAlignment="1">
      <alignment horizontal="center" vertical="center" wrapText="1"/>
    </xf>
    <xf numFmtId="0" fontId="46" fillId="51" borderId="0" xfId="0" applyFont="1" applyFill="1" applyAlignment="1">
      <alignment horizontal="center" vertical="center" wrapText="1"/>
    </xf>
    <xf numFmtId="0" fontId="46" fillId="69" borderId="0" xfId="0" applyFont="1" applyFill="1" applyAlignment="1">
      <alignment horizontal="center" vertical="center" wrapText="1"/>
    </xf>
    <xf numFmtId="0" fontId="46" fillId="50" borderId="0" xfId="0" applyFont="1" applyFill="1" applyAlignment="1">
      <alignment horizontal="center" vertical="center" wrapText="1"/>
    </xf>
    <xf numFmtId="0" fontId="4" fillId="88"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8"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0" xfId="0" applyFont="1" applyBorder="1" applyAlignment="1">
      <alignment horizontal="center" vertical="center"/>
    </xf>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71" fillId="53" borderId="34" xfId="117" applyFont="1" applyFill="1" applyBorder="1" applyAlignment="1">
      <alignment horizontal="center" vertical="center" wrapText="1"/>
    </xf>
    <xf numFmtId="0" fontId="71" fillId="50" borderId="34" xfId="117" applyFont="1" applyFill="1" applyBorder="1" applyAlignment="1">
      <alignment horizontal="center" vertical="center" wrapText="1"/>
    </xf>
    <xf numFmtId="0" fontId="5" fillId="72" borderId="56" xfId="0" applyFont="1" applyFill="1" applyBorder="1" applyAlignment="1">
      <alignment horizontal="center" vertical="center" wrapText="1"/>
    </xf>
    <xf numFmtId="0" fontId="80" fillId="52" borderId="54" xfId="0" applyFont="1" applyFill="1" applyBorder="1" applyAlignment="1">
      <alignment horizontal="center" vertical="center"/>
    </xf>
    <xf numFmtId="0" fontId="80" fillId="51" borderId="54" xfId="0" applyFont="1" applyFill="1" applyBorder="1" applyAlignment="1">
      <alignment horizontal="center" vertical="center"/>
    </xf>
    <xf numFmtId="0" fontId="80" fillId="69" borderId="54" xfId="0" applyFont="1" applyFill="1" applyBorder="1" applyAlignment="1">
      <alignment horizontal="center" vertical="center"/>
    </xf>
    <xf numFmtId="0" fontId="80" fillId="50" borderId="73" xfId="0" applyFont="1" applyFill="1" applyBorder="1" applyAlignment="1">
      <alignment horizontal="center" vertical="center"/>
    </xf>
    <xf numFmtId="0" fontId="81" fillId="0" borderId="0" xfId="0" applyFont="1"/>
    <xf numFmtId="0" fontId="56" fillId="61" borderId="0" xfId="0" applyFont="1" applyFill="1" applyBorder="1" applyAlignment="1">
      <alignment horizontal="center" vertical="center"/>
    </xf>
    <xf numFmtId="0" fontId="81" fillId="0" borderId="11" xfId="0" applyFont="1" applyBorder="1" applyAlignment="1">
      <alignment horizontal="center" vertical="center"/>
    </xf>
    <xf numFmtId="0" fontId="81" fillId="0" borderId="65" xfId="0" applyFont="1" applyBorder="1" applyAlignment="1">
      <alignment horizontal="center" vertical="center"/>
    </xf>
    <xf numFmtId="0" fontId="81" fillId="0" borderId="11" xfId="0" applyFont="1" applyBorder="1" applyAlignment="1">
      <alignment vertical="center" wrapText="1"/>
    </xf>
    <xf numFmtId="0" fontId="81" fillId="0" borderId="11" xfId="0" applyFont="1" applyBorder="1" applyAlignment="1">
      <alignment vertical="center"/>
    </xf>
    <xf numFmtId="0" fontId="81" fillId="0" borderId="33" xfId="0" applyFont="1" applyBorder="1" applyAlignment="1">
      <alignment horizontal="center" vertical="center"/>
    </xf>
    <xf numFmtId="0" fontId="72" fillId="69" borderId="54" xfId="0" applyFont="1" applyFill="1" applyBorder="1" applyAlignment="1">
      <alignment horizontal="center" vertical="center"/>
    </xf>
    <xf numFmtId="0" fontId="72" fillId="51" borderId="54" xfId="0" applyFont="1" applyFill="1" applyBorder="1" applyAlignment="1">
      <alignment horizontal="center" vertical="center"/>
    </xf>
    <xf numFmtId="0" fontId="72" fillId="88" borderId="54" xfId="0" applyFont="1" applyFill="1" applyBorder="1" applyAlignment="1">
      <alignment horizontal="center" vertical="center"/>
    </xf>
    <xf numFmtId="0" fontId="56" fillId="61" borderId="0" xfId="0" applyFont="1" applyFill="1" applyBorder="1" applyAlignment="1">
      <alignment vertical="center"/>
    </xf>
    <xf numFmtId="0" fontId="72" fillId="50" borderId="73" xfId="0" applyFont="1" applyFill="1" applyBorder="1" applyAlignment="1">
      <alignment horizontal="center" vertical="center"/>
    </xf>
    <xf numFmtId="0" fontId="83" fillId="89" borderId="79" xfId="0" applyFont="1" applyFill="1" applyBorder="1" applyAlignment="1">
      <alignment horizontal="center" vertical="center"/>
    </xf>
    <xf numFmtId="0" fontId="72" fillId="53" borderId="77" xfId="0" applyFont="1" applyFill="1" applyBorder="1" applyAlignment="1">
      <alignment horizontal="center" vertical="center"/>
    </xf>
    <xf numFmtId="0" fontId="83" fillId="89" borderId="4" xfId="0" applyFont="1" applyFill="1" applyBorder="1" applyAlignment="1">
      <alignment horizontal="center" vertical="center"/>
    </xf>
    <xf numFmtId="0" fontId="83" fillId="89" borderId="76" xfId="0" applyFont="1" applyFill="1" applyBorder="1" applyAlignment="1">
      <alignment horizontal="center" vertical="center"/>
    </xf>
    <xf numFmtId="0" fontId="80" fillId="53" borderId="2" xfId="0" applyFont="1" applyFill="1" applyBorder="1" applyAlignment="1">
      <alignment horizontal="center" vertical="center"/>
    </xf>
    <xf numFmtId="9" fontId="85" fillId="0" borderId="62" xfId="0" applyNumberFormat="1" applyFont="1" applyBorder="1" applyAlignment="1">
      <alignment horizontal="center" vertical="center" wrapText="1"/>
    </xf>
    <xf numFmtId="9" fontId="85" fillId="0" borderId="56" xfId="0" applyNumberFormat="1" applyFont="1" applyBorder="1" applyAlignment="1">
      <alignment horizontal="center" vertical="center" wrapText="1"/>
    </xf>
    <xf numFmtId="9" fontId="85" fillId="0" borderId="66" xfId="0" applyNumberFormat="1" applyFont="1" applyBorder="1" applyAlignment="1">
      <alignment horizontal="center" vertical="center" wrapText="1"/>
    </xf>
    <xf numFmtId="0" fontId="83" fillId="89" borderId="80" xfId="0" applyFont="1" applyFill="1" applyBorder="1" applyAlignment="1">
      <alignment horizontal="center" vertical="center" wrapText="1"/>
    </xf>
    <xf numFmtId="0" fontId="81" fillId="0" borderId="12" xfId="0" applyFont="1" applyBorder="1" applyAlignment="1">
      <alignment horizontal="center" vertical="center"/>
    </xf>
    <xf numFmtId="0" fontId="64" fillId="75" borderId="97" xfId="0" applyFont="1" applyFill="1" applyBorder="1" applyAlignment="1">
      <alignment horizontal="center" vertical="center"/>
    </xf>
    <xf numFmtId="0" fontId="64" fillId="75" borderId="99" xfId="0" applyFont="1" applyFill="1" applyBorder="1" applyAlignment="1">
      <alignment horizontal="center" vertical="center"/>
    </xf>
    <xf numFmtId="0" fontId="64" fillId="75" borderId="110" xfId="0" applyFont="1" applyFill="1" applyBorder="1" applyAlignment="1">
      <alignment horizontal="center" vertical="center"/>
    </xf>
    <xf numFmtId="0" fontId="81" fillId="0" borderId="87" xfId="0" applyFont="1" applyBorder="1" applyAlignment="1">
      <alignment horizontal="center" vertical="center"/>
    </xf>
    <xf numFmtId="0" fontId="81" fillId="0" borderId="92" xfId="0" applyFont="1" applyBorder="1" applyAlignment="1">
      <alignment vertical="center"/>
    </xf>
    <xf numFmtId="0" fontId="81" fillId="0" borderId="88" xfId="0" applyFont="1" applyBorder="1" applyAlignment="1">
      <alignment horizontal="center" vertical="center"/>
    </xf>
    <xf numFmtId="0" fontId="81" fillId="0" borderId="12" xfId="0" applyFont="1" applyBorder="1" applyAlignment="1">
      <alignment vertical="center"/>
    </xf>
    <xf numFmtId="0" fontId="81" fillId="0" borderId="91" xfId="0" applyFont="1" applyBorder="1" applyAlignment="1">
      <alignment vertical="center"/>
    </xf>
    <xf numFmtId="0" fontId="64" fillId="75" borderId="111" xfId="0" applyFont="1" applyFill="1" applyBorder="1" applyAlignment="1">
      <alignment horizontal="center" vertical="center"/>
    </xf>
    <xf numFmtId="0" fontId="64" fillId="75" borderId="21" xfId="0" applyFont="1" applyFill="1" applyBorder="1" applyAlignment="1">
      <alignment horizontal="center" vertical="center"/>
    </xf>
    <xf numFmtId="0" fontId="64" fillId="75" borderId="112" xfId="0" applyFont="1" applyFill="1" applyBorder="1" applyAlignment="1">
      <alignment horizontal="center" vertical="center"/>
    </xf>
    <xf numFmtId="0" fontId="81" fillId="0" borderId="89" xfId="0" applyFont="1" applyBorder="1" applyAlignment="1">
      <alignment horizontal="center" vertical="center"/>
    </xf>
    <xf numFmtId="0" fontId="81" fillId="0" borderId="85" xfId="0" applyFont="1" applyBorder="1" applyAlignment="1">
      <alignment vertical="center"/>
    </xf>
    <xf numFmtId="0" fontId="81" fillId="0" borderId="85" xfId="0" applyFont="1" applyBorder="1" applyAlignment="1">
      <alignment horizontal="center" vertical="center"/>
    </xf>
    <xf numFmtId="0" fontId="81" fillId="0" borderId="93" xfId="0" applyFont="1" applyBorder="1" applyAlignment="1">
      <alignment vertical="center"/>
    </xf>
    <xf numFmtId="0" fontId="81" fillId="0" borderId="0" xfId="0" applyFont="1" applyAlignment="1">
      <alignment vertical="center"/>
    </xf>
    <xf numFmtId="0" fontId="63" fillId="0" borderId="0" xfId="0" applyFont="1" applyAlignment="1">
      <alignment vertical="center"/>
    </xf>
    <xf numFmtId="0" fontId="70" fillId="61" borderId="0" xfId="116" applyFont="1" applyFill="1" applyBorder="1" applyAlignment="1" applyProtection="1">
      <alignment vertical="center"/>
      <protection locked="0"/>
    </xf>
    <xf numFmtId="0" fontId="97" fillId="61" borderId="0" xfId="116" applyFont="1" applyFill="1" applyBorder="1" applyAlignment="1" applyProtection="1">
      <alignment horizontal="center" vertical="center"/>
      <protection locked="0"/>
    </xf>
    <xf numFmtId="0" fontId="70" fillId="61" borderId="0" xfId="116" applyFont="1" applyFill="1" applyBorder="1" applyAlignment="1" applyProtection="1">
      <alignment vertical="center"/>
    </xf>
    <xf numFmtId="0" fontId="97" fillId="61" borderId="0" xfId="116" applyFont="1" applyFill="1" applyBorder="1" applyAlignment="1" applyProtection="1">
      <alignment horizontal="center" vertical="center"/>
    </xf>
    <xf numFmtId="0" fontId="0" fillId="0" borderId="0" xfId="0" applyProtection="1"/>
    <xf numFmtId="0" fontId="70" fillId="61" borderId="0" xfId="116" applyFont="1" applyFill="1" applyBorder="1" applyAlignment="1" applyProtection="1">
      <alignment horizontal="center" vertical="center"/>
      <protection locked="0"/>
    </xf>
    <xf numFmtId="0" fontId="96" fillId="70" borderId="2" xfId="0" applyFont="1" applyFill="1" applyBorder="1" applyProtection="1">
      <protection locked="0"/>
    </xf>
    <xf numFmtId="0" fontId="96" fillId="70" borderId="3" xfId="0" applyFont="1" applyFill="1" applyBorder="1" applyProtection="1">
      <protection locked="0"/>
    </xf>
    <xf numFmtId="0" fontId="96" fillId="70" borderId="62" xfId="0" applyFont="1" applyFill="1" applyBorder="1" applyProtection="1">
      <protection locked="0"/>
    </xf>
    <xf numFmtId="0" fontId="96" fillId="70" borderId="54" xfId="0" applyFont="1" applyFill="1" applyBorder="1" applyProtection="1">
      <protection locked="0"/>
    </xf>
    <xf numFmtId="0" fontId="96" fillId="70" borderId="11" xfId="0" applyFont="1" applyFill="1" applyBorder="1" applyProtection="1">
      <protection locked="0"/>
    </xf>
    <xf numFmtId="0" fontId="96" fillId="70" borderId="56" xfId="0" applyFont="1" applyFill="1" applyBorder="1" applyProtection="1">
      <protection locked="0"/>
    </xf>
    <xf numFmtId="0" fontId="96" fillId="70" borderId="73" xfId="0" applyFont="1" applyFill="1" applyBorder="1" applyProtection="1">
      <protection locked="0"/>
    </xf>
    <xf numFmtId="0" fontId="96" fillId="70" borderId="65" xfId="0" applyFont="1" applyFill="1" applyBorder="1" applyProtection="1">
      <protection locked="0"/>
    </xf>
    <xf numFmtId="0" fontId="96" fillId="70" borderId="66" xfId="0" applyFont="1" applyFill="1" applyBorder="1" applyProtection="1">
      <protection locked="0"/>
    </xf>
    <xf numFmtId="0" fontId="96" fillId="0" borderId="0" xfId="0" applyFont="1" applyProtection="1">
      <protection locked="0"/>
    </xf>
    <xf numFmtId="0" fontId="72" fillId="61" borderId="0" xfId="116" applyFont="1" applyFill="1" applyBorder="1" applyAlignment="1" applyProtection="1">
      <alignment horizontal="center" vertical="center"/>
      <protection locked="0"/>
    </xf>
    <xf numFmtId="0" fontId="63" fillId="0" borderId="0" xfId="0" applyFont="1" applyProtection="1"/>
    <xf numFmtId="0" fontId="63" fillId="0" borderId="0" xfId="0" applyFont="1" applyBorder="1" applyAlignment="1" applyProtection="1">
      <alignment horizontal="center"/>
    </xf>
    <xf numFmtId="0" fontId="63" fillId="0" borderId="0" xfId="0" applyFont="1" applyAlignment="1" applyProtection="1">
      <alignment horizontal="center" vertical="center"/>
    </xf>
    <xf numFmtId="0" fontId="64" fillId="0" borderId="0" xfId="0" applyFont="1" applyProtection="1"/>
    <xf numFmtId="9" fontId="93" fillId="0" borderId="11" xfId="0" applyNumberFormat="1" applyFont="1" applyBorder="1" applyAlignment="1" applyProtection="1">
      <alignment horizontal="right" vertical="top" wrapText="1"/>
    </xf>
    <xf numFmtId="0" fontId="93" fillId="53" borderId="11" xfId="0" applyFont="1" applyFill="1" applyBorder="1" applyAlignment="1" applyProtection="1">
      <alignment horizontal="left" vertical="center"/>
    </xf>
    <xf numFmtId="0" fontId="93" fillId="0" borderId="11" xfId="0" applyFont="1" applyBorder="1" applyAlignment="1" applyProtection="1">
      <alignment horizontal="left" vertical="center" wrapText="1"/>
    </xf>
    <xf numFmtId="0" fontId="63" fillId="0" borderId="11" xfId="0" applyFont="1" applyBorder="1" applyProtection="1"/>
    <xf numFmtId="0" fontId="63" fillId="53" borderId="11"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93" fillId="88" borderId="11" xfId="0" applyFont="1" applyFill="1" applyBorder="1" applyAlignment="1" applyProtection="1">
      <alignment horizontal="left" vertical="center"/>
    </xf>
    <xf numFmtId="0" fontId="93" fillId="51" borderId="11" xfId="0" applyFont="1" applyFill="1" applyBorder="1" applyAlignment="1" applyProtection="1">
      <alignment horizontal="left" vertical="center"/>
    </xf>
    <xf numFmtId="0" fontId="93" fillId="69" borderId="11" xfId="0" applyFont="1" applyFill="1" applyBorder="1" applyAlignment="1" applyProtection="1">
      <alignment horizontal="left" vertical="center"/>
    </xf>
    <xf numFmtId="0" fontId="63" fillId="52" borderId="11" xfId="0" applyFont="1" applyFill="1" applyBorder="1" applyAlignment="1" applyProtection="1">
      <alignment horizontal="center" vertical="center"/>
    </xf>
    <xf numFmtId="0" fontId="93" fillId="50" borderId="11" xfId="0" applyFont="1" applyFill="1" applyBorder="1" applyAlignment="1" applyProtection="1">
      <alignment horizontal="left" vertical="center"/>
    </xf>
    <xf numFmtId="0" fontId="42" fillId="0" borderId="0" xfId="0" applyFont="1" applyProtection="1"/>
    <xf numFmtId="0" fontId="63" fillId="51" borderId="11" xfId="0" applyFont="1" applyFill="1" applyBorder="1" applyAlignment="1" applyProtection="1">
      <alignment horizontal="center" vertical="center"/>
    </xf>
    <xf numFmtId="0" fontId="94" fillId="0" borderId="0" xfId="0" applyFont="1" applyProtection="1"/>
    <xf numFmtId="0" fontId="63" fillId="50" borderId="11" xfId="0" applyFont="1" applyFill="1" applyBorder="1" applyAlignment="1" applyProtection="1">
      <alignment horizontal="center" vertical="center"/>
    </xf>
    <xf numFmtId="0" fontId="63" fillId="0" borderId="0" xfId="0" applyFont="1" applyBorder="1" applyAlignment="1" applyProtection="1">
      <alignment wrapText="1"/>
    </xf>
    <xf numFmtId="9" fontId="63" fillId="0" borderId="0" xfId="0" applyNumberFormat="1" applyFont="1" applyBorder="1" applyAlignment="1" applyProtection="1">
      <alignment wrapText="1"/>
    </xf>
    <xf numFmtId="9" fontId="63" fillId="0" borderId="0" xfId="0" applyNumberFormat="1" applyFont="1" applyBorder="1" applyAlignment="1" applyProtection="1"/>
    <xf numFmtId="0" fontId="63" fillId="0" borderId="0" xfId="0" applyFont="1" applyBorder="1" applyAlignment="1" applyProtection="1"/>
    <xf numFmtId="9" fontId="63" fillId="0" borderId="0" xfId="0" applyNumberFormat="1" applyFont="1" applyProtection="1"/>
    <xf numFmtId="0" fontId="63" fillId="0" borderId="11" xfId="0" applyFont="1" applyFill="1" applyBorder="1" applyProtection="1"/>
    <xf numFmtId="0" fontId="63" fillId="0" borderId="0" xfId="116" applyFont="1" applyProtection="1"/>
    <xf numFmtId="0" fontId="63" fillId="0" borderId="0" xfId="0" applyFont="1" applyAlignment="1" applyProtection="1">
      <alignment wrapText="1"/>
    </xf>
    <xf numFmtId="0" fontId="63" fillId="69"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63" fillId="89" borderId="0" xfId="0" applyFont="1" applyFill="1" applyBorder="1" applyAlignment="1" applyProtection="1">
      <alignment horizontal="center" vertical="center" wrapText="1"/>
    </xf>
    <xf numFmtId="0" fontId="63" fillId="51" borderId="0" xfId="0" applyFont="1" applyFill="1" applyBorder="1" applyAlignment="1" applyProtection="1">
      <alignment horizontal="center" vertical="center"/>
    </xf>
    <xf numFmtId="0" fontId="63" fillId="90" borderId="0" xfId="0" applyFont="1" applyFill="1" applyBorder="1" applyAlignment="1" applyProtection="1">
      <alignment horizontal="center" vertical="center" wrapText="1"/>
    </xf>
    <xf numFmtId="0" fontId="63" fillId="53" borderId="0" xfId="0" applyFont="1" applyFill="1" applyBorder="1" applyAlignment="1" applyProtection="1">
      <alignment horizontal="center" vertical="center"/>
    </xf>
    <xf numFmtId="0" fontId="63" fillId="0" borderId="0" xfId="0" applyFont="1" applyBorder="1" applyProtection="1"/>
    <xf numFmtId="0" fontId="63" fillId="61"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52" xfId="0" applyFont="1" applyBorder="1" applyAlignment="1" applyProtection="1">
      <alignment horizontal="center"/>
    </xf>
    <xf numFmtId="0" fontId="64" fillId="0" borderId="0" xfId="0" applyFont="1" applyBorder="1" applyAlignment="1" applyProtection="1">
      <alignment horizontal="center"/>
    </xf>
    <xf numFmtId="0" fontId="64" fillId="0" borderId="0" xfId="0" applyFont="1" applyFill="1" applyBorder="1" applyAlignment="1" applyProtection="1">
      <alignment horizontal="center"/>
    </xf>
    <xf numFmtId="0" fontId="0" fillId="0" borderId="52" xfId="0" applyBorder="1" applyAlignment="1" applyProtection="1">
      <alignment horizontal="center"/>
    </xf>
    <xf numFmtId="0" fontId="0" fillId="0" borderId="0" xfId="0" applyBorder="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63" fillId="0" borderId="54" xfId="0" applyFont="1" applyBorder="1" applyProtection="1"/>
    <xf numFmtId="0" fontId="63" fillId="0" borderId="13" xfId="0" applyFont="1" applyBorder="1" applyAlignment="1" applyProtection="1">
      <alignment horizontal="center"/>
    </xf>
    <xf numFmtId="0" fontId="63" fillId="0" borderId="14" xfId="0" applyFont="1" applyBorder="1" applyAlignment="1" applyProtection="1">
      <alignment horizontal="left"/>
    </xf>
    <xf numFmtId="0" fontId="63" fillId="0" borderId="13" xfId="0" applyFont="1" applyBorder="1" applyProtection="1"/>
    <xf numFmtId="0" fontId="63" fillId="0" borderId="53" xfId="0" applyFont="1" applyBorder="1" applyProtection="1"/>
    <xf numFmtId="0" fontId="0" fillId="0" borderId="54" xfId="0" applyBorder="1" applyProtection="1"/>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left"/>
    </xf>
    <xf numFmtId="0" fontId="0" fillId="0" borderId="13" xfId="0" applyBorder="1" applyProtection="1"/>
    <xf numFmtId="0" fontId="0" fillId="0" borderId="53" xfId="0" applyBorder="1" applyProtection="1"/>
    <xf numFmtId="0" fontId="63" fillId="0" borderId="19" xfId="0" applyFont="1" applyBorder="1" applyProtection="1"/>
    <xf numFmtId="0" fontId="63" fillId="0" borderId="22" xfId="0" applyFont="1" applyBorder="1" applyProtection="1"/>
    <xf numFmtId="0" fontId="0" fillId="0" borderId="19" xfId="0" applyBorder="1" applyProtection="1"/>
    <xf numFmtId="0" fontId="0" fillId="0" borderId="22" xfId="0" applyBorder="1" applyProtection="1"/>
    <xf numFmtId="0" fontId="63" fillId="0" borderId="33" xfId="0" applyFont="1" applyBorder="1" applyProtection="1"/>
    <xf numFmtId="0" fontId="63" fillId="0" borderId="45" xfId="0" applyFont="1" applyBorder="1" applyProtection="1"/>
    <xf numFmtId="0" fontId="63" fillId="0" borderId="37" xfId="0" applyFont="1" applyBorder="1" applyProtection="1"/>
    <xf numFmtId="0" fontId="63" fillId="0" borderId="36" xfId="0" applyFont="1" applyBorder="1" applyProtection="1"/>
    <xf numFmtId="0" fontId="0" fillId="0" borderId="45" xfId="0" applyBorder="1" applyProtection="1"/>
    <xf numFmtId="0" fontId="0" fillId="0" borderId="37" xfId="0" applyBorder="1" applyProtection="1"/>
    <xf numFmtId="0" fontId="0" fillId="0" borderId="36" xfId="0" applyBorder="1" applyProtection="1"/>
    <xf numFmtId="0" fontId="0" fillId="0" borderId="0" xfId="0" applyAlignment="1" applyProtection="1">
      <alignment wrapText="1"/>
    </xf>
    <xf numFmtId="0" fontId="92" fillId="0" borderId="0" xfId="0" applyFont="1" applyAlignment="1" applyProtection="1">
      <alignment horizontal="center" vertical="center"/>
      <protection locked="0"/>
    </xf>
    <xf numFmtId="0" fontId="96" fillId="0" borderId="0" xfId="0" applyFont="1" applyBorder="1" applyProtection="1">
      <protection locked="0"/>
    </xf>
    <xf numFmtId="0" fontId="72" fillId="0" borderId="0" xfId="116" applyFont="1" applyBorder="1" applyAlignment="1" applyProtection="1">
      <alignment horizontal="center" vertical="center"/>
      <protection locked="0"/>
    </xf>
    <xf numFmtId="0" fontId="95" fillId="0" borderId="0" xfId="116" applyFont="1" applyProtection="1">
      <protection locked="0"/>
    </xf>
    <xf numFmtId="0" fontId="95" fillId="0" borderId="0" xfId="116" applyFont="1" applyBorder="1" applyProtection="1">
      <protection locked="0"/>
    </xf>
    <xf numFmtId="0" fontId="72" fillId="2" borderId="0" xfId="1" applyFont="1" applyFill="1" applyBorder="1" applyAlignment="1" applyProtection="1">
      <alignment horizontal="center" vertical="center" wrapText="1"/>
      <protection locked="0"/>
    </xf>
    <xf numFmtId="0" fontId="96" fillId="61" borderId="0" xfId="0" applyFont="1" applyFill="1" applyProtection="1">
      <protection locked="0"/>
    </xf>
    <xf numFmtId="0" fontId="72" fillId="61" borderId="0" xfId="1" applyFont="1" applyFill="1" applyBorder="1" applyAlignment="1" applyProtection="1">
      <alignment horizontal="center" vertical="center" wrapText="1"/>
      <protection locked="0"/>
    </xf>
    <xf numFmtId="0" fontId="92" fillId="0" borderId="0" xfId="0" applyFont="1" applyAlignment="1" applyProtection="1">
      <alignment vertical="center"/>
      <protection locked="0"/>
    </xf>
    <xf numFmtId="0" fontId="101" fillId="61" borderId="0" xfId="116" applyFont="1" applyFill="1" applyBorder="1" applyAlignment="1" applyProtection="1">
      <alignment vertical="center"/>
      <protection locked="0"/>
    </xf>
    <xf numFmtId="0" fontId="96" fillId="0" borderId="0" xfId="0" applyFont="1" applyAlignment="1" applyProtection="1">
      <alignment horizontal="center"/>
      <protection locked="0"/>
    </xf>
    <xf numFmtId="0" fontId="95" fillId="0" borderId="0" xfId="0" applyFont="1"/>
    <xf numFmtId="0" fontId="72" fillId="61" borderId="0"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horizontal="right" vertical="top"/>
    </xf>
    <xf numFmtId="9" fontId="64" fillId="61" borderId="0" xfId="116" applyNumberFormat="1" applyFont="1" applyFill="1" applyBorder="1" applyAlignment="1" applyProtection="1">
      <alignment vertical="top"/>
    </xf>
    <xf numFmtId="0" fontId="65" fillId="0" borderId="0" xfId="0" applyFont="1" applyProtection="1">
      <protection locked="0"/>
    </xf>
    <xf numFmtId="0" fontId="64" fillId="2" borderId="0" xfId="1" applyFont="1" applyFill="1" applyBorder="1" applyAlignment="1" applyProtection="1">
      <alignment horizontal="center" vertical="center" wrapText="1"/>
      <protection locked="0"/>
    </xf>
    <xf numFmtId="0" fontId="64" fillId="61" borderId="0" xfId="1" applyFont="1" applyFill="1" applyBorder="1" applyAlignment="1" applyProtection="1">
      <alignment horizontal="center" vertical="center" wrapText="1"/>
      <protection locked="0"/>
    </xf>
    <xf numFmtId="0" fontId="63" fillId="0" borderId="0" xfId="0" applyFont="1"/>
    <xf numFmtId="0" fontId="103" fillId="72" borderId="11" xfId="1" applyFont="1" applyFill="1" applyBorder="1" applyAlignment="1" applyProtection="1">
      <alignment vertical="center" wrapText="1"/>
      <protection locked="0"/>
    </xf>
    <xf numFmtId="0" fontId="103" fillId="72" borderId="65" xfId="1" applyFont="1" applyFill="1" applyBorder="1" applyAlignment="1" applyProtection="1">
      <alignment vertical="center" wrapText="1"/>
      <protection locked="0"/>
    </xf>
    <xf numFmtId="9" fontId="64" fillId="0" borderId="0" xfId="0" applyNumberFormat="1" applyFont="1" applyAlignment="1">
      <alignment vertical="top"/>
    </xf>
    <xf numFmtId="9" fontId="64" fillId="0" borderId="0" xfId="0" applyNumberFormat="1" applyFont="1" applyAlignment="1">
      <alignment horizontal="right" vertical="top"/>
    </xf>
    <xf numFmtId="0" fontId="70" fillId="61" borderId="0" xfId="116" applyFont="1" applyFill="1" applyBorder="1" applyAlignment="1" applyProtection="1">
      <alignment horizontal="center" vertical="center"/>
    </xf>
    <xf numFmtId="0" fontId="100" fillId="61" borderId="0" xfId="1" applyFont="1" applyFill="1" applyBorder="1" applyAlignment="1" applyProtection="1">
      <alignment horizontal="center" vertical="center" wrapText="1"/>
    </xf>
    <xf numFmtId="0" fontId="72" fillId="61" borderId="0" xfId="1" applyFont="1" applyFill="1" applyBorder="1" applyAlignment="1" applyProtection="1">
      <alignment horizontal="center" vertical="center" wrapText="1"/>
    </xf>
    <xf numFmtId="0" fontId="102" fillId="61" borderId="0" xfId="116" applyFont="1" applyFill="1" applyBorder="1" applyAlignment="1" applyProtection="1">
      <alignment horizontal="center" vertical="center"/>
    </xf>
    <xf numFmtId="0" fontId="67" fillId="61" borderId="0" xfId="116" applyFont="1" applyFill="1" applyBorder="1" applyAlignment="1" applyProtection="1">
      <alignment vertical="center"/>
    </xf>
    <xf numFmtId="0" fontId="101" fillId="61" borderId="0" xfId="116" applyFont="1" applyFill="1" applyBorder="1" applyAlignment="1" applyProtection="1">
      <alignment vertical="center"/>
    </xf>
    <xf numFmtId="0" fontId="98" fillId="61" borderId="0" xfId="116" applyFont="1" applyFill="1" applyBorder="1" applyAlignment="1" applyProtection="1">
      <alignment horizontal="center" vertical="center"/>
    </xf>
    <xf numFmtId="0" fontId="96" fillId="61" borderId="0" xfId="0" applyFont="1" applyFill="1" applyBorder="1" applyProtection="1"/>
    <xf numFmtId="9" fontId="72" fillId="74" borderId="65" xfId="1" applyNumberFormat="1" applyFont="1" applyFill="1" applyBorder="1" applyAlignment="1" applyProtection="1">
      <alignment horizontal="center" vertical="center" wrapText="1"/>
    </xf>
    <xf numFmtId="0" fontId="72" fillId="61" borderId="0" xfId="116" applyFont="1" applyFill="1" applyBorder="1" applyAlignment="1" applyProtection="1">
      <alignment vertical="center"/>
    </xf>
    <xf numFmtId="0" fontId="64" fillId="61" borderId="0" xfId="116" applyFont="1" applyFill="1" applyBorder="1" applyAlignment="1" applyProtection="1">
      <alignment vertical="center"/>
    </xf>
    <xf numFmtId="0" fontId="72" fillId="61" borderId="0" xfId="116" applyFont="1" applyFill="1" applyBorder="1" applyAlignment="1" applyProtection="1">
      <alignment horizontal="center" vertical="center" wrapText="1"/>
    </xf>
    <xf numFmtId="0" fontId="96" fillId="61" borderId="0" xfId="0" applyFont="1" applyFill="1" applyBorder="1" applyAlignment="1" applyProtection="1">
      <alignment horizontal="center"/>
    </xf>
    <xf numFmtId="0" fontId="72" fillId="82" borderId="35" xfId="0" applyFont="1" applyFill="1" applyBorder="1" applyAlignment="1" applyProtection="1">
      <alignment horizontal="center" vertical="center" wrapText="1"/>
    </xf>
    <xf numFmtId="0" fontId="72" fillId="82" borderId="36" xfId="0" applyFont="1" applyFill="1" applyBorder="1" applyAlignment="1" applyProtection="1">
      <alignment horizontal="center" vertical="center" wrapText="1"/>
    </xf>
    <xf numFmtId="0" fontId="101" fillId="61" borderId="37" xfId="116" applyFont="1" applyFill="1" applyBorder="1" applyAlignment="1" applyProtection="1">
      <alignment vertical="center"/>
      <protection locked="0"/>
    </xf>
    <xf numFmtId="0" fontId="0" fillId="0" borderId="0" xfId="0" applyAlignment="1"/>
    <xf numFmtId="0" fontId="81" fillId="0" borderId="0" xfId="0" applyFont="1" applyAlignment="1">
      <alignment horizontal="center" vertical="center"/>
    </xf>
    <xf numFmtId="0" fontId="81" fillId="0" borderId="129" xfId="0" applyFont="1" applyBorder="1" applyAlignment="1">
      <alignment vertical="center"/>
    </xf>
    <xf numFmtId="0" fontId="81" fillId="0" borderId="0" xfId="0" applyFont="1" applyBorder="1" applyAlignment="1">
      <alignment vertical="center"/>
    </xf>
    <xf numFmtId="0" fontId="81" fillId="0" borderId="131" xfId="0" applyFont="1" applyBorder="1" applyAlignment="1">
      <alignment vertical="center"/>
    </xf>
    <xf numFmtId="0" fontId="81" fillId="0" borderId="137" xfId="0" applyFont="1" applyBorder="1" applyAlignment="1">
      <alignment vertical="center"/>
    </xf>
    <xf numFmtId="0" fontId="81" fillId="0" borderId="135" xfId="0" applyFont="1" applyBorder="1" applyAlignment="1">
      <alignment vertical="center"/>
    </xf>
    <xf numFmtId="0" fontId="81" fillId="0" borderId="133" xfId="0" applyFont="1" applyBorder="1" applyAlignment="1">
      <alignment vertical="center"/>
    </xf>
    <xf numFmtId="0" fontId="0" fillId="0" borderId="11" xfId="0" applyBorder="1"/>
    <xf numFmtId="0" fontId="76" fillId="53" borderId="11" xfId="0" applyFont="1" applyFill="1" applyBorder="1" applyAlignment="1">
      <alignment horizontal="center" vertical="center" wrapText="1"/>
    </xf>
    <xf numFmtId="0" fontId="76" fillId="88" borderId="11" xfId="0" applyFont="1" applyFill="1" applyBorder="1" applyAlignment="1">
      <alignment horizontal="center" vertical="center" wrapText="1"/>
    </xf>
    <xf numFmtId="0" fontId="76" fillId="51" borderId="11" xfId="0" applyFont="1" applyFill="1" applyBorder="1" applyAlignment="1">
      <alignment horizontal="center" vertical="center" wrapText="1"/>
    </xf>
    <xf numFmtId="0" fontId="76" fillId="69" borderId="11" xfId="0" applyFont="1" applyFill="1" applyBorder="1" applyAlignment="1">
      <alignment horizontal="center" vertical="center" wrapText="1"/>
    </xf>
    <xf numFmtId="0" fontId="76" fillId="0" borderId="0" xfId="0" applyFont="1" applyBorder="1" applyAlignment="1">
      <alignment horizontal="center" vertical="center" wrapText="1"/>
    </xf>
    <xf numFmtId="0" fontId="80" fillId="89" borderId="54" xfId="0" applyFont="1" applyFill="1" applyBorder="1" applyAlignment="1">
      <alignment horizontal="center" vertical="center"/>
    </xf>
    <xf numFmtId="0" fontId="80" fillId="53" borderId="54" xfId="0" applyFont="1" applyFill="1" applyBorder="1" applyAlignment="1">
      <alignment horizontal="center" vertical="center"/>
    </xf>
    <xf numFmtId="0" fontId="0" fillId="0" borderId="3" xfId="0" applyBorder="1"/>
    <xf numFmtId="0" fontId="76" fillId="0" borderId="44" xfId="0" applyFont="1" applyBorder="1" applyAlignment="1">
      <alignment horizontal="center" vertical="center" wrapText="1"/>
    </xf>
    <xf numFmtId="0" fontId="45" fillId="88" borderId="12" xfId="0" applyFont="1" applyFill="1" applyBorder="1" applyAlignment="1">
      <alignment horizontal="center" vertical="center"/>
    </xf>
    <xf numFmtId="0" fontId="45" fillId="88" borderId="64" xfId="0" applyFont="1" applyFill="1" applyBorder="1" applyAlignment="1">
      <alignment horizontal="center" vertical="center"/>
    </xf>
    <xf numFmtId="0" fontId="72" fillId="0" borderId="107" xfId="116" applyFont="1" applyBorder="1" applyAlignment="1" applyProtection="1">
      <alignment horizontal="center" vertical="center"/>
      <protection locked="0"/>
    </xf>
    <xf numFmtId="0" fontId="72" fillId="50" borderId="65" xfId="1" applyFont="1" applyFill="1" applyBorder="1" applyAlignment="1" applyProtection="1">
      <alignment horizontal="center" vertical="center" wrapText="1"/>
    </xf>
    <xf numFmtId="0" fontId="72" fillId="53" borderId="65" xfId="1" applyFont="1" applyFill="1" applyBorder="1" applyAlignment="1" applyProtection="1">
      <alignment horizontal="center" vertical="center" wrapText="1"/>
    </xf>
    <xf numFmtId="0" fontId="72" fillId="89" borderId="65" xfId="1" applyFont="1" applyFill="1" applyBorder="1" applyAlignment="1" applyProtection="1">
      <alignment horizontal="center" vertical="center" wrapText="1"/>
    </xf>
    <xf numFmtId="0" fontId="72" fillId="90" borderId="65" xfId="1" applyFont="1" applyFill="1" applyBorder="1" applyAlignment="1" applyProtection="1">
      <alignment horizontal="center" vertical="center" wrapText="1"/>
    </xf>
    <xf numFmtId="0" fontId="72" fillId="91" borderId="73" xfId="116" applyFont="1" applyFill="1" applyBorder="1" applyAlignment="1" applyProtection="1">
      <alignment horizontal="center" vertical="center" wrapText="1"/>
    </xf>
    <xf numFmtId="0" fontId="72" fillId="91" borderId="65" xfId="116" applyFont="1" applyFill="1" applyBorder="1" applyAlignment="1" applyProtection="1">
      <alignment horizontal="center" vertical="center" wrapText="1"/>
    </xf>
    <xf numFmtId="0" fontId="72" fillId="91" borderId="66" xfId="116" applyFont="1" applyFill="1" applyBorder="1" applyAlignment="1" applyProtection="1">
      <alignment horizontal="center" vertical="center" wrapText="1"/>
    </xf>
    <xf numFmtId="0" fontId="100" fillId="93" borderId="73" xfId="116" applyFont="1" applyFill="1" applyBorder="1" applyAlignment="1" applyProtection="1">
      <alignment horizontal="center" vertical="center" wrapText="1"/>
    </xf>
    <xf numFmtId="0" fontId="70" fillId="91" borderId="33" xfId="1" applyFont="1" applyFill="1" applyBorder="1" applyAlignment="1" applyProtection="1">
      <alignment horizontal="center" vertical="center" wrapText="1"/>
      <protection locked="0"/>
    </xf>
    <xf numFmtId="0" fontId="93" fillId="88" borderId="11" xfId="0" applyFont="1" applyFill="1" applyBorder="1" applyAlignment="1" applyProtection="1">
      <alignment horizontal="left" vertical="center" wrapText="1"/>
    </xf>
    <xf numFmtId="0" fontId="93" fillId="50" borderId="11" xfId="0" applyFont="1" applyFill="1" applyBorder="1" applyAlignment="1" applyProtection="1">
      <alignment horizontal="left" vertical="center" wrapText="1"/>
    </xf>
    <xf numFmtId="0" fontId="93" fillId="69" borderId="11" xfId="0" applyFont="1" applyFill="1" applyBorder="1" applyAlignment="1" applyProtection="1">
      <alignment horizontal="left" vertical="center" wrapText="1"/>
    </xf>
    <xf numFmtId="0" fontId="93" fillId="51" borderId="11" xfId="0" applyFont="1" applyFill="1" applyBorder="1" applyAlignment="1" applyProtection="1">
      <alignment horizontal="left" vertical="center" wrapText="1"/>
    </xf>
    <xf numFmtId="0" fontId="93" fillId="53" borderId="11" xfId="0" applyFont="1" applyFill="1" applyBorder="1" applyAlignment="1" applyProtection="1">
      <alignment horizontal="left" vertical="center" wrapText="1"/>
    </xf>
    <xf numFmtId="14" fontId="72" fillId="0" borderId="107" xfId="116" applyNumberFormat="1" applyFont="1" applyBorder="1" applyAlignment="1" applyProtection="1">
      <alignment horizontal="center" vertical="center"/>
      <protection locked="0"/>
    </xf>
    <xf numFmtId="0" fontId="72" fillId="61" borderId="0" xfId="116" applyFont="1" applyFill="1" applyBorder="1" applyAlignment="1" applyProtection="1">
      <alignment horizontal="center" vertical="center"/>
    </xf>
    <xf numFmtId="0" fontId="64" fillId="72" borderId="11" xfId="1" applyFont="1" applyFill="1" applyBorder="1" applyAlignment="1" applyProtection="1">
      <alignment vertical="center" wrapText="1"/>
      <protection locked="0"/>
    </xf>
    <xf numFmtId="0" fontId="64" fillId="72" borderId="65" xfId="1" applyFont="1" applyFill="1" applyBorder="1" applyAlignment="1" applyProtection="1">
      <alignment vertical="center" wrapText="1"/>
      <protection locked="0"/>
    </xf>
    <xf numFmtId="0" fontId="95" fillId="0" borderId="0" xfId="0" applyFont="1" applyProtection="1">
      <protection locked="0"/>
    </xf>
    <xf numFmtId="0" fontId="72" fillId="61" borderId="0" xfId="116" applyFont="1" applyFill="1" applyBorder="1" applyAlignment="1" applyProtection="1">
      <alignment vertical="center"/>
      <protection locked="0"/>
    </xf>
    <xf numFmtId="0" fontId="95" fillId="70" borderId="54" xfId="0" applyFont="1" applyFill="1" applyBorder="1" applyProtection="1">
      <protection locked="0"/>
    </xf>
    <xf numFmtId="0" fontId="95" fillId="70" borderId="11" xfId="0" applyFont="1" applyFill="1" applyBorder="1" applyProtection="1">
      <protection locked="0"/>
    </xf>
    <xf numFmtId="0" fontId="95" fillId="70" borderId="56" xfId="0" applyFont="1" applyFill="1" applyBorder="1" applyProtection="1">
      <protection locked="0"/>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72" fillId="61" borderId="8"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0" fillId="91" borderId="11" xfId="1" applyFont="1" applyFill="1" applyBorder="1" applyAlignment="1" applyProtection="1">
      <alignment horizontal="center" vertical="center" wrapText="1"/>
    </xf>
    <xf numFmtId="0" fontId="64" fillId="74" borderId="3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70" fillId="91" borderId="3" xfId="1" applyFont="1" applyFill="1" applyBorder="1" applyAlignment="1" applyProtection="1">
      <alignment horizontal="center" vertical="center" wrapText="1"/>
      <protection locked="0"/>
    </xf>
    <xf numFmtId="0" fontId="70" fillId="91" borderId="64" xfId="1" applyFont="1" applyFill="1" applyBorder="1" applyAlignment="1" applyProtection="1">
      <alignment horizontal="center" vertical="center" wrapText="1"/>
      <protection locked="0"/>
    </xf>
    <xf numFmtId="0" fontId="67" fillId="91" borderId="3" xfId="1" applyFont="1" applyFill="1" applyBorder="1" applyAlignment="1" applyProtection="1">
      <alignment horizontal="center" vertical="center" wrapText="1"/>
      <protection locked="0"/>
    </xf>
    <xf numFmtId="0" fontId="64" fillId="72" borderId="33" xfId="1" applyFont="1" applyFill="1" applyBorder="1" applyAlignment="1" applyProtection="1">
      <alignment vertical="center" wrapText="1"/>
      <protection locked="0"/>
    </xf>
    <xf numFmtId="0" fontId="67" fillId="91" borderId="33" xfId="1" applyFont="1" applyFill="1" applyBorder="1" applyAlignment="1" applyProtection="1">
      <alignment horizontal="center" vertical="center" wrapText="1"/>
      <protection locked="0"/>
    </xf>
    <xf numFmtId="0" fontId="67" fillId="91" borderId="64" xfId="1" applyFont="1" applyFill="1" applyBorder="1" applyAlignment="1" applyProtection="1">
      <alignment horizontal="center" vertical="center" wrapText="1"/>
      <protection locked="0"/>
    </xf>
    <xf numFmtId="0" fontId="67" fillId="91" borderId="11" xfId="1" applyFont="1" applyFill="1" applyBorder="1" applyAlignment="1" applyProtection="1">
      <alignment horizontal="center" vertical="center" wrapText="1"/>
      <protection locked="0"/>
    </xf>
    <xf numFmtId="0" fontId="67" fillId="91" borderId="65" xfId="1" applyFont="1" applyFill="1" applyBorder="1" applyAlignment="1" applyProtection="1">
      <alignment horizontal="center" vertical="center" wrapText="1"/>
      <protection locked="0"/>
    </xf>
    <xf numFmtId="0" fontId="67" fillId="61" borderId="0" xfId="116" applyFont="1" applyFill="1" applyBorder="1" applyAlignment="1" applyProtection="1">
      <alignment vertical="center"/>
      <protection locked="0"/>
    </xf>
    <xf numFmtId="0" fontId="64" fillId="61" borderId="3" xfId="1" applyFont="1" applyFill="1" applyBorder="1" applyAlignment="1" applyProtection="1">
      <alignment horizontal="center" vertical="center" wrapText="1"/>
      <protection locked="0"/>
    </xf>
    <xf numFmtId="1" fontId="67" fillId="86" borderId="3" xfId="118" applyNumberFormat="1" applyFont="1" applyFill="1" applyBorder="1" applyAlignment="1" applyProtection="1">
      <alignment horizontal="center" vertical="center"/>
    </xf>
    <xf numFmtId="168" fontId="64" fillId="61" borderId="3" xfId="118" applyNumberFormat="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67" fillId="72" borderId="3" xfId="1" applyFont="1" applyFill="1" applyBorder="1" applyAlignment="1" applyProtection="1">
      <alignment horizontal="center" vertical="center" wrapText="1"/>
      <protection locked="0"/>
    </xf>
    <xf numFmtId="0" fontId="67" fillId="91" borderId="72" xfId="1" applyFont="1" applyFill="1" applyBorder="1" applyAlignment="1" applyProtection="1">
      <alignment horizontal="center" vertical="center" wrapText="1"/>
      <protection locked="0"/>
    </xf>
    <xf numFmtId="0" fontId="67" fillId="87" borderId="62" xfId="1" applyFont="1" applyFill="1" applyBorder="1" applyAlignment="1" applyProtection="1">
      <alignment horizontal="center" vertical="center" wrapText="1"/>
      <protection locked="0"/>
    </xf>
    <xf numFmtId="0" fontId="120" fillId="0" borderId="0" xfId="0" applyFont="1" applyProtection="1"/>
    <xf numFmtId="0" fontId="135" fillId="61" borderId="2" xfId="116" applyFont="1" applyFill="1" applyBorder="1" applyAlignment="1" applyProtection="1">
      <alignment horizontal="center" vertical="center" wrapText="1"/>
    </xf>
    <xf numFmtId="0" fontId="135" fillId="61" borderId="3" xfId="116" applyFont="1" applyFill="1" applyBorder="1" applyAlignment="1" applyProtection="1">
      <alignment horizontal="center" vertical="center" wrapText="1"/>
    </xf>
    <xf numFmtId="0" fontId="135" fillId="53" borderId="3" xfId="116" applyFont="1" applyFill="1" applyBorder="1" applyAlignment="1" applyProtection="1">
      <alignment horizontal="center" vertical="center" wrapText="1"/>
    </xf>
    <xf numFmtId="0" fontId="135" fillId="53" borderId="62" xfId="116" applyFont="1" applyFill="1" applyBorder="1" applyAlignment="1" applyProtection="1">
      <alignment horizontal="center" vertical="center" wrapText="1"/>
    </xf>
    <xf numFmtId="0" fontId="135" fillId="61" borderId="0" xfId="116" applyFont="1" applyFill="1" applyBorder="1" applyAlignment="1" applyProtection="1">
      <alignment horizontal="center" vertical="center"/>
    </xf>
    <xf numFmtId="0" fontId="136" fillId="61" borderId="0" xfId="116" applyFont="1" applyFill="1" applyBorder="1" applyAlignment="1" applyProtection="1">
      <alignment vertical="center"/>
      <protection locked="0"/>
    </xf>
    <xf numFmtId="0" fontId="135" fillId="61" borderId="0" xfId="116" applyFont="1" applyFill="1" applyBorder="1" applyAlignment="1" applyProtection="1">
      <alignment horizontal="center" vertical="center"/>
      <protection locked="0"/>
    </xf>
    <xf numFmtId="0" fontId="67" fillId="61" borderId="0" xfId="116" applyFont="1" applyFill="1" applyBorder="1" applyAlignment="1" applyProtection="1">
      <alignment horizontal="center" vertical="center"/>
      <protection locked="0"/>
    </xf>
    <xf numFmtId="0" fontId="65" fillId="70" borderId="2" xfId="0" applyFont="1" applyFill="1" applyBorder="1" applyProtection="1">
      <protection locked="0"/>
    </xf>
    <xf numFmtId="0" fontId="65" fillId="70" borderId="3" xfId="0" applyFont="1" applyFill="1" applyBorder="1" applyProtection="1">
      <protection locked="0"/>
    </xf>
    <xf numFmtId="0" fontId="65" fillId="70" borderId="62" xfId="0" applyFont="1" applyFill="1" applyBorder="1" applyProtection="1">
      <protection locked="0"/>
    </xf>
    <xf numFmtId="0" fontId="64" fillId="61" borderId="11" xfId="1" applyFont="1" applyFill="1" applyBorder="1" applyAlignment="1" applyProtection="1">
      <alignment horizontal="center" vertical="center" wrapText="1"/>
      <protection locked="0"/>
    </xf>
    <xf numFmtId="1" fontId="67" fillId="86" borderId="11" xfId="118" applyNumberFormat="1" applyFont="1" applyFill="1" applyBorder="1" applyAlignment="1" applyProtection="1">
      <alignment horizontal="center" vertical="center"/>
    </xf>
    <xf numFmtId="10" fontId="64" fillId="61" borderId="33" xfId="118" applyNumberFormat="1" applyFont="1" applyFill="1" applyBorder="1" applyAlignment="1" applyProtection="1">
      <alignment horizontal="center" vertical="center"/>
      <protection locked="0"/>
    </xf>
    <xf numFmtId="0" fontId="67" fillId="72" borderId="11" xfId="1" applyFont="1" applyFill="1" applyBorder="1" applyAlignment="1" applyProtection="1">
      <alignment horizontal="center" vertical="center" wrapText="1"/>
      <protection locked="0"/>
    </xf>
    <xf numFmtId="0" fontId="67" fillId="91" borderId="19"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vertical="center"/>
    </xf>
    <xf numFmtId="0" fontId="135" fillId="61" borderId="54" xfId="116" applyFont="1" applyFill="1" applyBorder="1" applyAlignment="1" applyProtection="1">
      <alignment horizontal="center" vertical="center" wrapText="1"/>
    </xf>
    <xf numFmtId="0" fontId="135" fillId="61" borderId="11" xfId="116" applyFont="1" applyFill="1" applyBorder="1" applyAlignment="1" applyProtection="1">
      <alignment horizontal="center" vertical="center" wrapText="1"/>
    </xf>
    <xf numFmtId="0" fontId="135" fillId="88" borderId="11" xfId="116" applyFont="1" applyFill="1" applyBorder="1" applyAlignment="1" applyProtection="1">
      <alignment horizontal="center" vertical="center" wrapText="1"/>
    </xf>
    <xf numFmtId="0" fontId="135" fillId="53" borderId="11" xfId="116" applyFont="1" applyFill="1" applyBorder="1" applyAlignment="1" applyProtection="1">
      <alignment horizontal="center" vertical="center" wrapText="1"/>
    </xf>
    <xf numFmtId="0" fontId="135" fillId="53" borderId="56" xfId="116" applyFont="1" applyFill="1" applyBorder="1" applyAlignment="1" applyProtection="1">
      <alignment horizontal="center" vertical="center" wrapText="1"/>
    </xf>
    <xf numFmtId="0" fontId="65" fillId="70" borderId="54" xfId="0" applyFont="1" applyFill="1" applyBorder="1" applyProtection="1">
      <protection locked="0"/>
    </xf>
    <xf numFmtId="0" fontId="65" fillId="70" borderId="11" xfId="0" applyFont="1" applyFill="1" applyBorder="1" applyProtection="1">
      <protection locked="0"/>
    </xf>
    <xf numFmtId="0" fontId="65" fillId="70" borderId="56" xfId="0" applyFont="1" applyFill="1" applyBorder="1" applyProtection="1">
      <protection locked="0"/>
    </xf>
    <xf numFmtId="168" fontId="64" fillId="61" borderId="33" xfId="118" applyNumberFormat="1" applyFont="1" applyFill="1" applyBorder="1" applyAlignment="1" applyProtection="1">
      <alignment horizontal="center" vertical="center"/>
      <protection locked="0"/>
    </xf>
    <xf numFmtId="0" fontId="67" fillId="91" borderId="13" xfId="1" applyFont="1" applyFill="1" applyBorder="1" applyAlignment="1" applyProtection="1">
      <alignment horizontal="center" vertical="center" wrapText="1"/>
      <protection locked="0"/>
    </xf>
    <xf numFmtId="0" fontId="67" fillId="87" borderId="56" xfId="1" applyFont="1" applyFill="1" applyBorder="1" applyAlignment="1" applyProtection="1">
      <alignment horizontal="center" vertical="center" wrapText="1"/>
      <protection locked="0"/>
    </xf>
    <xf numFmtId="0" fontId="135" fillId="51" borderId="11" xfId="116" applyFont="1" applyFill="1" applyBorder="1" applyAlignment="1" applyProtection="1">
      <alignment horizontal="center" vertical="center" wrapText="1"/>
    </xf>
    <xf numFmtId="0" fontId="64" fillId="61" borderId="65" xfId="1" applyFont="1" applyFill="1" applyBorder="1" applyAlignment="1" applyProtection="1">
      <alignment horizontal="center" vertical="center" wrapText="1"/>
      <protection locked="0"/>
    </xf>
    <xf numFmtId="1" fontId="67" fillId="86" borderId="65" xfId="118" applyNumberFormat="1" applyFont="1" applyFill="1" applyBorder="1" applyAlignment="1" applyProtection="1">
      <alignment horizontal="center" vertical="center"/>
    </xf>
    <xf numFmtId="168" fontId="64" fillId="61" borderId="64" xfId="118" applyNumberFormat="1" applyFont="1" applyFill="1" applyBorder="1" applyAlignment="1" applyProtection="1">
      <alignment horizontal="center" vertical="center"/>
      <protection locked="0"/>
    </xf>
    <xf numFmtId="0" fontId="64" fillId="74" borderId="64" xfId="1" applyFont="1" applyFill="1" applyBorder="1" applyAlignment="1" applyProtection="1">
      <alignment horizontal="center" vertical="center" wrapText="1"/>
      <protection locked="0"/>
    </xf>
    <xf numFmtId="0" fontId="67" fillId="72" borderId="65" xfId="1" applyFont="1" applyFill="1" applyBorder="1" applyAlignment="1" applyProtection="1">
      <alignment vertical="center" wrapText="1"/>
      <protection locked="0"/>
    </xf>
    <xf numFmtId="0" fontId="67" fillId="91" borderId="74" xfId="1" applyFont="1" applyFill="1" applyBorder="1" applyAlignment="1" applyProtection="1">
      <alignment vertical="center" wrapText="1"/>
      <protection locked="0"/>
    </xf>
    <xf numFmtId="0" fontId="67" fillId="87" borderId="66" xfId="1" applyFont="1" applyFill="1" applyBorder="1" applyAlignment="1" applyProtection="1">
      <alignment vertical="center" wrapText="1"/>
      <protection locked="0"/>
    </xf>
    <xf numFmtId="0" fontId="135" fillId="61" borderId="73" xfId="116" applyFont="1" applyFill="1" applyBorder="1" applyAlignment="1" applyProtection="1">
      <alignment horizontal="center" vertical="center" wrapText="1"/>
    </xf>
    <xf numFmtId="0" fontId="135" fillId="61" borderId="65" xfId="116" applyFont="1" applyFill="1" applyBorder="1" applyAlignment="1" applyProtection="1">
      <alignment horizontal="center" vertical="center" wrapText="1"/>
    </xf>
    <xf numFmtId="0" fontId="135" fillId="51" borderId="65" xfId="116" applyFont="1" applyFill="1" applyBorder="1" applyAlignment="1" applyProtection="1">
      <alignment horizontal="center" vertical="center" wrapText="1"/>
    </xf>
    <xf numFmtId="0" fontId="135" fillId="88" borderId="65" xfId="116" applyFont="1" applyFill="1" applyBorder="1" applyAlignment="1" applyProtection="1">
      <alignment horizontal="center" vertical="center" wrapText="1"/>
    </xf>
    <xf numFmtId="0" fontId="135" fillId="53" borderId="66" xfId="116" applyFont="1" applyFill="1" applyBorder="1" applyAlignment="1" applyProtection="1">
      <alignment horizontal="center" vertical="center" wrapText="1"/>
    </xf>
    <xf numFmtId="0" fontId="136" fillId="61" borderId="37" xfId="116" applyFont="1" applyFill="1" applyBorder="1" applyAlignment="1" applyProtection="1">
      <alignment vertical="center"/>
      <protection locked="0"/>
    </xf>
    <xf numFmtId="0" fontId="65" fillId="70" borderId="73" xfId="0" applyFont="1" applyFill="1" applyBorder="1" applyProtection="1">
      <protection locked="0"/>
    </xf>
    <xf numFmtId="0" fontId="65" fillId="70" borderId="65" xfId="0" applyFont="1" applyFill="1" applyBorder="1" applyProtection="1">
      <protection locked="0"/>
    </xf>
    <xf numFmtId="0" fontId="65" fillId="70" borderId="66" xfId="0" applyFont="1" applyFill="1" applyBorder="1" applyProtection="1">
      <protection locked="0"/>
    </xf>
    <xf numFmtId="0" fontId="120" fillId="91" borderId="33" xfId="1" applyFont="1" applyFill="1" applyBorder="1" applyAlignment="1" applyProtection="1">
      <alignment horizontal="center" vertical="center" wrapText="1"/>
      <protection locked="0"/>
    </xf>
    <xf numFmtId="0" fontId="120" fillId="61" borderId="0" xfId="116" applyFont="1" applyFill="1" applyBorder="1" applyAlignment="1" applyProtection="1">
      <alignment vertical="center"/>
      <protection locked="0"/>
    </xf>
    <xf numFmtId="0" fontId="67" fillId="72" borderId="33" xfId="1" applyFont="1" applyFill="1" applyBorder="1" applyAlignment="1" applyProtection="1">
      <alignment horizontal="center" vertical="center" wrapText="1"/>
      <protection locked="0"/>
    </xf>
    <xf numFmtId="0" fontId="67" fillId="87" borderId="78" xfId="1" applyFont="1" applyFill="1" applyBorder="1" applyAlignment="1" applyProtection="1">
      <alignment horizontal="center" vertical="center" wrapText="1"/>
      <protection locked="0"/>
    </xf>
    <xf numFmtId="0" fontId="63" fillId="72" borderId="11" xfId="1" applyFont="1" applyFill="1" applyBorder="1" applyAlignment="1" applyProtection="1">
      <alignment vertical="center" wrapText="1"/>
      <protection locked="0"/>
    </xf>
    <xf numFmtId="0" fontId="63" fillId="61" borderId="11" xfId="1" applyFont="1" applyFill="1" applyBorder="1" applyAlignment="1" applyProtection="1">
      <alignment horizontal="center" vertical="center" wrapText="1"/>
      <protection locked="0"/>
    </xf>
    <xf numFmtId="0" fontId="63" fillId="72" borderId="65" xfId="1" applyFont="1" applyFill="1" applyBorder="1" applyAlignment="1" applyProtection="1">
      <alignment vertical="center" wrapText="1"/>
      <protection locked="0"/>
    </xf>
    <xf numFmtId="0" fontId="63" fillId="61" borderId="65" xfId="1" applyFont="1" applyFill="1" applyBorder="1" applyAlignment="1" applyProtection="1">
      <alignment horizontal="center" vertical="center" wrapText="1"/>
      <protection locked="0"/>
    </xf>
    <xf numFmtId="0" fontId="67" fillId="87" borderId="66" xfId="1" applyFont="1" applyFill="1" applyBorder="1" applyAlignment="1" applyProtection="1">
      <alignment horizontal="center" vertical="center" wrapText="1"/>
      <protection locked="0"/>
    </xf>
    <xf numFmtId="0" fontId="63" fillId="72" borderId="3" xfId="1" applyFont="1" applyFill="1" applyBorder="1" applyAlignment="1" applyProtection="1">
      <alignment vertical="center" wrapText="1"/>
      <protection locked="0"/>
    </xf>
    <xf numFmtId="0" fontId="120" fillId="91" borderId="3" xfId="1" applyFont="1" applyFill="1" applyBorder="1" applyAlignment="1" applyProtection="1">
      <alignment horizontal="center" vertical="center" wrapText="1"/>
      <protection locked="0"/>
    </xf>
    <xf numFmtId="0" fontId="120" fillId="91" borderId="64" xfId="1" applyFont="1" applyFill="1" applyBorder="1" applyAlignment="1" applyProtection="1">
      <alignment horizontal="center" vertical="center" wrapText="1"/>
      <protection locked="0"/>
    </xf>
    <xf numFmtId="0" fontId="63" fillId="61" borderId="3" xfId="1" applyFont="1" applyFill="1" applyBorder="1" applyAlignment="1" applyProtection="1">
      <alignment horizontal="center" vertical="center" wrapText="1"/>
      <protection locked="0"/>
    </xf>
    <xf numFmtId="0" fontId="67" fillId="91" borderId="74" xfId="1" applyFont="1" applyFill="1" applyBorder="1" applyAlignment="1" applyProtection="1">
      <alignment horizontal="center" vertical="center" wrapText="1"/>
      <protection locked="0"/>
    </xf>
    <xf numFmtId="1" fontId="67" fillId="86" borderId="62" xfId="118" applyNumberFormat="1" applyFont="1" applyFill="1" applyBorder="1" applyAlignment="1" applyProtection="1">
      <alignment horizontal="center" vertical="center"/>
    </xf>
    <xf numFmtId="168" fontId="137" fillId="61" borderId="61" xfId="118" applyNumberFormat="1" applyFont="1" applyFill="1" applyBorder="1" applyAlignment="1" applyProtection="1">
      <alignment horizontal="center" vertical="center"/>
      <protection locked="0"/>
    </xf>
    <xf numFmtId="0" fontId="64" fillId="61" borderId="0" xfId="116" applyFont="1" applyFill="1" applyBorder="1" applyAlignment="1" applyProtection="1">
      <alignment vertical="center"/>
      <protection locked="0"/>
    </xf>
    <xf numFmtId="1" fontId="67" fillId="86" borderId="56" xfId="118" applyNumberFormat="1" applyFont="1" applyFill="1" applyBorder="1" applyAlignment="1" applyProtection="1">
      <alignment horizontal="center" vertical="center"/>
    </xf>
    <xf numFmtId="168" fontId="64" fillId="61" borderId="21" xfId="118" applyNumberFormat="1" applyFont="1" applyFill="1" applyBorder="1" applyAlignment="1" applyProtection="1">
      <alignment horizontal="center" vertical="center"/>
      <protection locked="0"/>
    </xf>
    <xf numFmtId="0" fontId="64" fillId="61" borderId="54" xfId="116"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88" borderId="11" xfId="116" applyFont="1" applyFill="1" applyBorder="1" applyAlignment="1" applyProtection="1">
      <alignment horizontal="center" vertical="center" wrapText="1"/>
    </xf>
    <xf numFmtId="0" fontId="64" fillId="53" borderId="11" xfId="116" applyFont="1" applyFill="1" applyBorder="1" applyAlignment="1" applyProtection="1">
      <alignment horizontal="center" vertical="center" wrapText="1"/>
    </xf>
    <xf numFmtId="0" fontId="64" fillId="53" borderId="56" xfId="116" applyFont="1" applyFill="1" applyBorder="1" applyAlignment="1" applyProtection="1">
      <alignment horizontal="center" vertical="center" wrapText="1"/>
    </xf>
    <xf numFmtId="168" fontId="64" fillId="61" borderId="75" xfId="118" applyNumberFormat="1" applyFont="1" applyFill="1" applyBorder="1" applyAlignment="1" applyProtection="1">
      <alignment horizontal="center" vertical="center"/>
      <protection locked="0"/>
    </xf>
    <xf numFmtId="1" fontId="67" fillId="86" borderId="66" xfId="118" applyNumberFormat="1" applyFont="1" applyFill="1" applyBorder="1" applyAlignment="1" applyProtection="1">
      <alignment horizontal="center" vertical="center"/>
    </xf>
    <xf numFmtId="168" fontId="64" fillId="61" borderId="61" xfId="118" applyNumberFormat="1" applyFont="1" applyFill="1" applyBorder="1" applyAlignment="1" applyProtection="1">
      <alignment horizontal="center" vertical="center"/>
      <protection locked="0"/>
    </xf>
    <xf numFmtId="0" fontId="100" fillId="93" borderId="192" xfId="116" applyFont="1" applyFill="1" applyBorder="1" applyAlignment="1" applyProtection="1">
      <alignment horizontal="center" vertical="center" wrapText="1"/>
    </xf>
    <xf numFmtId="0" fontId="100" fillId="93" borderId="66" xfId="116" applyFont="1" applyFill="1" applyBorder="1" applyAlignment="1" applyProtection="1">
      <alignment horizontal="center" vertical="center" wrapText="1"/>
    </xf>
    <xf numFmtId="0" fontId="64" fillId="74" borderId="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68" fillId="86" borderId="2" xfId="1" applyFont="1" applyFill="1" applyBorder="1" applyAlignment="1" applyProtection="1">
      <alignment horizontal="justify" vertical="center" wrapText="1"/>
      <protection locked="0"/>
    </xf>
    <xf numFmtId="0" fontId="68" fillId="86" borderId="54" xfId="1" applyFont="1" applyFill="1" applyBorder="1" applyAlignment="1" applyProtection="1">
      <alignment horizontal="justify" vertical="center" wrapText="1"/>
      <protection locked="0"/>
    </xf>
    <xf numFmtId="0" fontId="68" fillId="86" borderId="73" xfId="1" applyFont="1" applyFill="1" applyBorder="1" applyAlignment="1" applyProtection="1">
      <alignment horizontal="justify" vertical="center" wrapText="1"/>
      <protection locked="0"/>
    </xf>
    <xf numFmtId="0" fontId="63" fillId="67" borderId="3" xfId="1" applyFont="1" applyFill="1" applyBorder="1" applyAlignment="1" applyProtection="1">
      <alignment horizontal="left" vertical="center" wrapText="1"/>
      <protection locked="0"/>
    </xf>
    <xf numFmtId="0" fontId="63" fillId="67" borderId="11" xfId="1" applyFont="1" applyFill="1" applyBorder="1" applyAlignment="1" applyProtection="1">
      <alignment horizontal="left" vertical="center" wrapText="1"/>
      <protection locked="0"/>
    </xf>
    <xf numFmtId="0" fontId="63" fillId="67" borderId="65" xfId="1" applyFont="1" applyFill="1" applyBorder="1" applyAlignment="1" applyProtection="1">
      <alignment horizontal="left" vertical="center" wrapText="1"/>
      <protection locked="0"/>
    </xf>
    <xf numFmtId="0" fontId="70" fillId="72" borderId="3" xfId="1" applyFont="1" applyFill="1" applyBorder="1" applyAlignment="1" applyProtection="1">
      <alignment horizontal="center" vertical="center" wrapText="1"/>
      <protection locked="0"/>
    </xf>
    <xf numFmtId="0" fontId="70" fillId="91" borderId="6" xfId="1" applyFont="1" applyFill="1" applyBorder="1" applyAlignment="1" applyProtection="1">
      <alignment horizontal="center" vertical="center" wrapText="1"/>
      <protection locked="0"/>
    </xf>
    <xf numFmtId="0" fontId="70" fillId="72" borderId="11" xfId="1" applyFont="1" applyFill="1" applyBorder="1" applyAlignment="1" applyProtection="1">
      <alignment horizontal="center" vertical="center" wrapText="1"/>
      <protection locked="0"/>
    </xf>
    <xf numFmtId="0" fontId="70" fillId="91" borderId="11" xfId="1" applyFont="1" applyFill="1" applyBorder="1" applyAlignment="1" applyProtection="1">
      <alignment horizontal="center" vertical="center" wrapText="1"/>
      <protection locked="0"/>
    </xf>
    <xf numFmtId="0" fontId="70" fillId="91" borderId="19" xfId="1" applyFont="1" applyFill="1" applyBorder="1" applyAlignment="1" applyProtection="1">
      <alignment horizontal="center" vertical="center" wrapText="1"/>
      <protection locked="0"/>
    </xf>
    <xf numFmtId="0" fontId="70" fillId="87" borderId="78" xfId="1" applyFont="1" applyFill="1" applyBorder="1" applyAlignment="1" applyProtection="1">
      <alignment horizontal="center" vertical="center" wrapText="1"/>
      <protection locked="0"/>
    </xf>
    <xf numFmtId="0" fontId="92" fillId="0" borderId="12" xfId="0" applyFont="1" applyBorder="1" applyAlignment="1" applyProtection="1">
      <alignment horizontal="center" vertical="center"/>
    </xf>
    <xf numFmtId="0" fontId="92" fillId="0" borderId="121" xfId="0" applyFont="1" applyBorder="1" applyAlignment="1" applyProtection="1">
      <alignment horizontal="center" vertical="center"/>
    </xf>
    <xf numFmtId="0" fontId="92" fillId="0" borderId="16" xfId="0" applyFont="1" applyBorder="1" applyAlignment="1" applyProtection="1">
      <alignment horizontal="center" vertical="center"/>
    </xf>
    <xf numFmtId="0" fontId="92" fillId="0" borderId="207" xfId="0" applyFont="1" applyBorder="1" applyAlignment="1" applyProtection="1">
      <alignment horizontal="center" vertical="center"/>
    </xf>
    <xf numFmtId="0" fontId="92" fillId="0" borderId="208" xfId="0" applyFont="1" applyBorder="1" applyAlignment="1" applyProtection="1">
      <alignment horizontal="center" vertical="center"/>
    </xf>
    <xf numFmtId="0" fontId="114" fillId="94" borderId="125" xfId="0" applyFont="1" applyFill="1" applyBorder="1" applyAlignment="1">
      <alignment vertical="center" wrapText="1"/>
    </xf>
    <xf numFmtId="0" fontId="114" fillId="94" borderId="177" xfId="0" applyFont="1" applyFill="1" applyBorder="1" applyAlignment="1">
      <alignment vertical="center" wrapText="1"/>
    </xf>
    <xf numFmtId="0" fontId="117" fillId="94" borderId="125" xfId="0" applyFont="1" applyFill="1" applyBorder="1" applyAlignment="1">
      <alignment horizontal="left" vertical="center" wrapText="1"/>
    </xf>
    <xf numFmtId="0" fontId="117" fillId="94" borderId="177" xfId="0" applyFont="1" applyFill="1" applyBorder="1" applyAlignment="1">
      <alignment horizontal="left" vertical="center" wrapText="1"/>
    </xf>
    <xf numFmtId="0" fontId="74" fillId="66" borderId="173" xfId="0" applyFont="1" applyFill="1" applyBorder="1" applyAlignment="1">
      <alignment horizontal="center" vertical="center" wrapText="1"/>
    </xf>
    <xf numFmtId="0" fontId="74" fillId="66" borderId="174" xfId="0" applyFont="1" applyFill="1" applyBorder="1" applyAlignment="1">
      <alignment horizontal="center" vertical="center" wrapText="1"/>
    </xf>
    <xf numFmtId="0" fontId="74" fillId="66" borderId="175" xfId="0" applyFont="1" applyFill="1" applyBorder="1" applyAlignment="1">
      <alignment horizontal="center" vertical="center" wrapText="1"/>
    </xf>
    <xf numFmtId="0" fontId="116" fillId="87" borderId="0" xfId="0" applyFont="1" applyFill="1" applyBorder="1" applyAlignment="1">
      <alignment horizontal="center" vertical="center"/>
    </xf>
    <xf numFmtId="0" fontId="116" fillId="87" borderId="44" xfId="0" applyFont="1" applyFill="1" applyBorder="1" applyAlignment="1">
      <alignment horizontal="center" vertical="center"/>
    </xf>
    <xf numFmtId="0" fontId="81" fillId="0" borderId="165" xfId="0" applyFont="1" applyBorder="1" applyAlignment="1">
      <alignment horizontal="center"/>
    </xf>
    <xf numFmtId="0" fontId="81" fillId="0" borderId="166" xfId="0" applyFont="1" applyBorder="1" applyAlignment="1">
      <alignment horizontal="center"/>
    </xf>
    <xf numFmtId="0" fontId="81" fillId="0" borderId="168" xfId="0" applyFont="1" applyBorder="1" applyAlignment="1">
      <alignment horizontal="center"/>
    </xf>
    <xf numFmtId="0" fontId="81" fillId="0" borderId="164" xfId="0" applyFont="1" applyBorder="1" applyAlignment="1">
      <alignment horizontal="center"/>
    </xf>
    <xf numFmtId="0" fontId="81" fillId="0" borderId="170" xfId="0" applyFont="1" applyBorder="1" applyAlignment="1">
      <alignment horizontal="center"/>
    </xf>
    <xf numFmtId="0" fontId="81" fillId="0" borderId="171" xfId="0" applyFont="1" applyBorder="1" applyAlignment="1">
      <alignment horizontal="center"/>
    </xf>
    <xf numFmtId="0" fontId="123" fillId="94" borderId="176" xfId="0" applyFont="1" applyFill="1" applyBorder="1" applyAlignment="1">
      <alignment horizontal="center" vertical="center" textRotation="255"/>
    </xf>
    <xf numFmtId="0" fontId="133" fillId="57" borderId="166" xfId="116" applyFont="1" applyFill="1" applyBorder="1" applyAlignment="1">
      <alignment horizontal="center" vertical="center"/>
    </xf>
    <xf numFmtId="0" fontId="133" fillId="57" borderId="164" xfId="116" applyFont="1" applyFill="1" applyBorder="1" applyAlignment="1">
      <alignment horizontal="center" vertical="center"/>
    </xf>
    <xf numFmtId="0" fontId="133" fillId="57" borderId="171" xfId="116" applyFont="1" applyFill="1" applyBorder="1" applyAlignment="1">
      <alignment horizontal="center" vertical="center"/>
    </xf>
    <xf numFmtId="0" fontId="74" fillId="0" borderId="166" xfId="116" applyFont="1" applyBorder="1" applyAlignment="1">
      <alignment horizontal="center" vertical="center" wrapText="1"/>
    </xf>
    <xf numFmtId="0" fontId="74" fillId="0" borderId="164" xfId="116" applyFont="1" applyBorder="1" applyAlignment="1">
      <alignment horizontal="center" vertical="center"/>
    </xf>
    <xf numFmtId="0" fontId="74" fillId="0" borderId="171" xfId="116" applyFont="1" applyBorder="1" applyAlignment="1">
      <alignment horizontal="center" vertical="center"/>
    </xf>
    <xf numFmtId="0" fontId="74" fillId="0" borderId="166" xfId="116" applyFont="1" applyBorder="1" applyAlignment="1">
      <alignment horizontal="center" vertical="center"/>
    </xf>
    <xf numFmtId="14" fontId="74" fillId="0" borderId="164" xfId="116" applyNumberFormat="1" applyFont="1" applyBorder="1" applyAlignment="1">
      <alignment horizontal="center" vertical="center"/>
    </xf>
    <xf numFmtId="0" fontId="64" fillId="0" borderId="166" xfId="116" applyFont="1" applyBorder="1" applyAlignment="1">
      <alignment horizontal="center" vertical="center"/>
    </xf>
    <xf numFmtId="0" fontId="64" fillId="0" borderId="167" xfId="116" applyFont="1" applyBorder="1" applyAlignment="1">
      <alignment horizontal="center" vertical="center"/>
    </xf>
    <xf numFmtId="0" fontId="64" fillId="0" borderId="164" xfId="116" applyFont="1" applyBorder="1" applyAlignment="1">
      <alignment horizontal="center" vertical="center"/>
    </xf>
    <xf numFmtId="0" fontId="64" fillId="0" borderId="169" xfId="116" applyFont="1" applyBorder="1" applyAlignment="1">
      <alignment horizontal="center" vertical="center"/>
    </xf>
    <xf numFmtId="0" fontId="64" fillId="0" borderId="171" xfId="116" applyFont="1" applyBorder="1" applyAlignment="1">
      <alignment horizontal="center" vertical="center"/>
    </xf>
    <xf numFmtId="0" fontId="64" fillId="0" borderId="172" xfId="116" applyFont="1" applyBorder="1" applyAlignment="1">
      <alignment horizontal="center" vertical="center"/>
    </xf>
    <xf numFmtId="0" fontId="114" fillId="94" borderId="125" xfId="0" applyFont="1" applyFill="1" applyBorder="1" applyAlignment="1">
      <alignment horizontal="left" vertical="center" wrapText="1"/>
    </xf>
    <xf numFmtId="0" fontId="114" fillId="94" borderId="177" xfId="0" applyFont="1" applyFill="1" applyBorder="1" applyAlignment="1">
      <alignment horizontal="left" vertical="center" wrapText="1"/>
    </xf>
    <xf numFmtId="0" fontId="117" fillId="94" borderId="125" xfId="0" applyFont="1" applyFill="1" applyBorder="1" applyAlignment="1">
      <alignment vertical="center" wrapText="1"/>
    </xf>
    <xf numFmtId="0" fontId="117" fillId="94" borderId="177" xfId="0" applyFont="1" applyFill="1" applyBorder="1" applyAlignment="1">
      <alignment vertical="center" wrapText="1"/>
    </xf>
    <xf numFmtId="0" fontId="69" fillId="94" borderId="145" xfId="0" applyFont="1" applyFill="1" applyBorder="1" applyAlignment="1">
      <alignment horizontal="center" vertical="center" wrapText="1"/>
    </xf>
    <xf numFmtId="0" fontId="69" fillId="94" borderId="146" xfId="0" applyFont="1" applyFill="1" applyBorder="1" applyAlignment="1">
      <alignment horizontal="center" vertical="center" wrapText="1"/>
    </xf>
    <xf numFmtId="0" fontId="69" fillId="94" borderId="147" xfId="0" applyFont="1" applyFill="1" applyBorder="1" applyAlignment="1">
      <alignment horizontal="center" vertical="center" wrapText="1"/>
    </xf>
    <xf numFmtId="0" fontId="69" fillId="94" borderId="123" xfId="0" applyFont="1" applyFill="1" applyBorder="1" applyAlignment="1">
      <alignment horizontal="center" vertical="center" wrapText="1"/>
    </xf>
    <xf numFmtId="0" fontId="69" fillId="94" borderId="148" xfId="0" applyFont="1" applyFill="1" applyBorder="1" applyAlignment="1">
      <alignment horizontal="center" vertical="center" wrapText="1"/>
    </xf>
    <xf numFmtId="0" fontId="69" fillId="94" borderId="126" xfId="0" applyFont="1" applyFill="1" applyBorder="1" applyAlignment="1">
      <alignment horizontal="center" vertical="center" wrapText="1"/>
    </xf>
    <xf numFmtId="0" fontId="114" fillId="94" borderId="145" xfId="0" applyFont="1" applyFill="1" applyBorder="1" applyAlignment="1">
      <alignment horizontal="left" vertical="center" wrapText="1"/>
    </xf>
    <xf numFmtId="0" fontId="114" fillId="94" borderId="139" xfId="0" applyFont="1" applyFill="1" applyBorder="1" applyAlignment="1">
      <alignment horizontal="left" vertical="center" wrapText="1"/>
    </xf>
    <xf numFmtId="0" fontId="114" fillId="94" borderId="193" xfId="0" applyFont="1" applyFill="1" applyBorder="1" applyAlignment="1">
      <alignment horizontal="left" vertical="center" wrapText="1"/>
    </xf>
    <xf numFmtId="0" fontId="114" fillId="94" borderId="148" xfId="0" applyFont="1" applyFill="1" applyBorder="1" applyAlignment="1">
      <alignment horizontal="left" vertical="center" wrapText="1"/>
    </xf>
    <xf numFmtId="0" fontId="114" fillId="94" borderId="187" xfId="0" applyFont="1" applyFill="1" applyBorder="1" applyAlignment="1">
      <alignment horizontal="left" vertical="center" wrapText="1"/>
    </xf>
    <xf numFmtId="0" fontId="114" fillId="94" borderId="194" xfId="0" applyFont="1" applyFill="1" applyBorder="1" applyAlignment="1">
      <alignment horizontal="left" vertical="center" wrapText="1"/>
    </xf>
    <xf numFmtId="0" fontId="114" fillId="94" borderId="149" xfId="0" applyFont="1" applyFill="1" applyBorder="1" applyAlignment="1">
      <alignment horizontal="left" vertical="center" wrapText="1"/>
    </xf>
    <xf numFmtId="0" fontId="114" fillId="94" borderId="138" xfId="0" applyFont="1" applyFill="1" applyBorder="1" applyAlignment="1">
      <alignment horizontal="left" vertical="center" wrapText="1"/>
    </xf>
    <xf numFmtId="0" fontId="114" fillId="94" borderId="180" xfId="0" applyFont="1" applyFill="1" applyBorder="1" applyAlignment="1">
      <alignment horizontal="left" vertical="center" wrapText="1"/>
    </xf>
    <xf numFmtId="0" fontId="121" fillId="94" borderId="176" xfId="0" applyFont="1" applyFill="1" applyBorder="1" applyAlignment="1">
      <alignment horizontal="center" vertical="center" textRotation="255"/>
    </xf>
    <xf numFmtId="0" fontId="63" fillId="84" borderId="163" xfId="0" applyFont="1" applyFill="1" applyBorder="1" applyAlignment="1">
      <alignment vertical="center" wrapText="1"/>
    </xf>
    <xf numFmtId="0" fontId="63" fillId="84" borderId="185" xfId="0" applyFont="1" applyFill="1" applyBorder="1" applyAlignment="1">
      <alignment vertical="center" wrapText="1"/>
    </xf>
    <xf numFmtId="0" fontId="63" fillId="84" borderId="186" xfId="0" applyFont="1" applyFill="1" applyBorder="1" applyAlignment="1">
      <alignment vertical="center" wrapText="1"/>
    </xf>
    <xf numFmtId="0" fontId="63" fillId="84" borderId="13" xfId="0" applyFont="1" applyFill="1" applyBorder="1" applyAlignment="1">
      <alignment vertical="center" wrapText="1"/>
    </xf>
    <xf numFmtId="0" fontId="63" fillId="84" borderId="57" xfId="0" applyFont="1" applyFill="1" applyBorder="1" applyAlignment="1">
      <alignment vertical="center" wrapText="1"/>
    </xf>
    <xf numFmtId="0" fontId="63" fillId="84" borderId="182" xfId="0" applyFont="1" applyFill="1" applyBorder="1" applyAlignment="1">
      <alignment vertical="center" wrapText="1"/>
    </xf>
    <xf numFmtId="0" fontId="66" fillId="83" borderId="13" xfId="0" applyFont="1" applyFill="1" applyBorder="1" applyAlignment="1">
      <alignment vertical="center" wrapText="1"/>
    </xf>
    <xf numFmtId="0" fontId="99" fillId="83" borderId="57" xfId="0" applyFont="1" applyFill="1" applyBorder="1" applyAlignment="1">
      <alignment vertical="center" wrapText="1"/>
    </xf>
    <xf numFmtId="0" fontId="99" fillId="83" borderId="182" xfId="0" applyFont="1" applyFill="1" applyBorder="1" applyAlignment="1">
      <alignment vertical="center" wrapText="1"/>
    </xf>
    <xf numFmtId="0" fontId="64" fillId="72" borderId="13" xfId="0" applyFont="1" applyFill="1" applyBorder="1" applyAlignment="1">
      <alignment vertical="center" wrapText="1"/>
    </xf>
    <xf numFmtId="0" fontId="64" fillId="72" borderId="57" xfId="0" applyFont="1" applyFill="1" applyBorder="1" applyAlignment="1">
      <alignment vertical="center" wrapText="1"/>
    </xf>
    <xf numFmtId="0" fontId="64" fillId="72" borderId="182" xfId="0" applyFont="1" applyFill="1" applyBorder="1" applyAlignment="1">
      <alignment vertical="center" wrapText="1"/>
    </xf>
    <xf numFmtId="0" fontId="63" fillId="83" borderId="13" xfId="0" applyFont="1" applyFill="1" applyBorder="1" applyAlignment="1">
      <alignment vertical="center" wrapText="1"/>
    </xf>
    <xf numFmtId="0" fontId="63" fillId="83" borderId="57" xfId="0" applyFont="1" applyFill="1" applyBorder="1" applyAlignment="1">
      <alignment vertical="center" wrapText="1"/>
    </xf>
    <xf numFmtId="0" fontId="63" fillId="83" borderId="182" xfId="0" applyFont="1" applyFill="1" applyBorder="1" applyAlignment="1">
      <alignment vertical="center" wrapText="1"/>
    </xf>
    <xf numFmtId="0" fontId="94" fillId="83" borderId="13" xfId="0" applyFont="1" applyFill="1" applyBorder="1" applyAlignment="1">
      <alignment vertical="center" wrapText="1"/>
    </xf>
    <xf numFmtId="0" fontId="94" fillId="83" borderId="57" xfId="0" applyFont="1" applyFill="1" applyBorder="1" applyAlignment="1">
      <alignment vertical="center" wrapText="1"/>
    </xf>
    <xf numFmtId="0" fontId="94" fillId="83" borderId="182" xfId="0" applyFont="1" applyFill="1" applyBorder="1" applyAlignment="1">
      <alignment vertical="center" wrapText="1"/>
    </xf>
    <xf numFmtId="0" fontId="63" fillId="85" borderId="13" xfId="0" applyFont="1" applyFill="1" applyBorder="1" applyAlignment="1">
      <alignment vertical="center" wrapText="1"/>
    </xf>
    <xf numFmtId="0" fontId="63" fillId="85" borderId="57" xfId="0" applyFont="1" applyFill="1" applyBorder="1" applyAlignment="1">
      <alignment vertical="center" wrapText="1"/>
    </xf>
    <xf numFmtId="0" fontId="63" fillId="85" borderId="15" xfId="0" applyFont="1" applyFill="1" applyBorder="1" applyAlignment="1">
      <alignment vertical="center" wrapText="1"/>
    </xf>
    <xf numFmtId="0" fontId="63" fillId="85" borderId="182" xfId="0" applyFont="1" applyFill="1" applyBorder="1" applyAlignment="1">
      <alignment vertical="center" wrapText="1"/>
    </xf>
    <xf numFmtId="0" fontId="63" fillId="85" borderId="57" xfId="0" applyFont="1" applyFill="1" applyBorder="1" applyAlignment="1">
      <alignment horizontal="left" vertical="center" wrapText="1"/>
    </xf>
    <xf numFmtId="0" fontId="63" fillId="85" borderId="182" xfId="0" applyFont="1" applyFill="1" applyBorder="1" applyAlignment="1">
      <alignment horizontal="left" vertical="center" wrapText="1"/>
    </xf>
    <xf numFmtId="0" fontId="64" fillId="83" borderId="16" xfId="0" applyFont="1" applyFill="1" applyBorder="1" applyAlignment="1">
      <alignment horizontal="left" vertical="center" wrapText="1"/>
    </xf>
    <xf numFmtId="0" fontId="64" fillId="83" borderId="15" xfId="0" applyFont="1" applyFill="1" applyBorder="1" applyAlignment="1">
      <alignment horizontal="left" vertical="center" wrapText="1"/>
    </xf>
    <xf numFmtId="0" fontId="64" fillId="83" borderId="19" xfId="0" applyFont="1" applyFill="1" applyBorder="1" applyAlignment="1">
      <alignment horizontal="left" vertical="center" wrapText="1"/>
    </xf>
    <xf numFmtId="0" fontId="64" fillId="83" borderId="20" xfId="0" applyFont="1" applyFill="1" applyBorder="1" applyAlignment="1">
      <alignment horizontal="left" vertical="center" wrapText="1"/>
    </xf>
    <xf numFmtId="0" fontId="99" fillId="83" borderId="57" xfId="0" applyFont="1" applyFill="1" applyBorder="1" applyAlignment="1">
      <alignment horizontal="left" vertical="center" wrapText="1"/>
    </xf>
    <xf numFmtId="0" fontId="99" fillId="83" borderId="182" xfId="0" applyFont="1" applyFill="1" applyBorder="1" applyAlignment="1">
      <alignment horizontal="left" vertical="center" wrapText="1"/>
    </xf>
    <xf numFmtId="0" fontId="118" fillId="96" borderId="130" xfId="0" applyFont="1" applyFill="1" applyBorder="1" applyAlignment="1">
      <alignment horizontal="center" vertical="center" wrapText="1"/>
    </xf>
    <xf numFmtId="0" fontId="118" fillId="96" borderId="129" xfId="0" applyFont="1" applyFill="1" applyBorder="1" applyAlignment="1">
      <alignment horizontal="center" vertical="center" wrapText="1"/>
    </xf>
    <xf numFmtId="0" fontId="118" fillId="96" borderId="135" xfId="0" applyFont="1" applyFill="1" applyBorder="1" applyAlignment="1">
      <alignment horizontal="center" vertical="center" wrapText="1"/>
    </xf>
    <xf numFmtId="0" fontId="118" fillId="96" borderId="131" xfId="0" applyFont="1" applyFill="1" applyBorder="1" applyAlignment="1">
      <alignment horizontal="center" vertical="center" wrapText="1"/>
    </xf>
    <xf numFmtId="0" fontId="118" fillId="96" borderId="0" xfId="0" applyFont="1" applyFill="1" applyBorder="1" applyAlignment="1">
      <alignment horizontal="center" vertical="center" wrapText="1"/>
    </xf>
    <xf numFmtId="0" fontId="118" fillId="96" borderId="136" xfId="0" applyFont="1" applyFill="1" applyBorder="1" applyAlignment="1">
      <alignment horizontal="center" vertical="center" wrapText="1"/>
    </xf>
    <xf numFmtId="0" fontId="118" fillId="96" borderId="132" xfId="0" applyFont="1" applyFill="1" applyBorder="1" applyAlignment="1">
      <alignment horizontal="center" vertical="center" wrapText="1"/>
    </xf>
    <xf numFmtId="0" fontId="118" fillId="96" borderId="133" xfId="0" applyFont="1" applyFill="1" applyBorder="1" applyAlignment="1">
      <alignment horizontal="center" vertical="center" wrapText="1"/>
    </xf>
    <xf numFmtId="0" fontId="118" fillId="96" borderId="137" xfId="0" applyFont="1" applyFill="1" applyBorder="1" applyAlignment="1">
      <alignment horizontal="center" vertical="center" wrapText="1"/>
    </xf>
    <xf numFmtId="0" fontId="118" fillId="96" borderId="134" xfId="0" applyFont="1" applyFill="1" applyBorder="1" applyAlignment="1">
      <alignment horizontal="center" vertical="center" wrapText="1"/>
    </xf>
    <xf numFmtId="0" fontId="114" fillId="94" borderId="146" xfId="0" applyFont="1" applyFill="1" applyBorder="1" applyAlignment="1">
      <alignment horizontal="left" vertical="center" wrapText="1"/>
    </xf>
    <xf numFmtId="0" fontId="114" fillId="94" borderId="147" xfId="0" applyFont="1" applyFill="1" applyBorder="1" applyAlignment="1">
      <alignment horizontal="left" vertical="center" wrapText="1"/>
    </xf>
    <xf numFmtId="0" fontId="114" fillId="94" borderId="0" xfId="0" applyFont="1" applyFill="1" applyBorder="1" applyAlignment="1">
      <alignment horizontal="left" vertical="center" wrapText="1"/>
    </xf>
    <xf numFmtId="0" fontId="114" fillId="94" borderId="123" xfId="0" applyFont="1" applyFill="1" applyBorder="1" applyAlignment="1">
      <alignment horizontal="left" vertical="center" wrapText="1"/>
    </xf>
    <xf numFmtId="0" fontId="114" fillId="94" borderId="126" xfId="0" applyFont="1" applyFill="1" applyBorder="1" applyAlignment="1">
      <alignment horizontal="left" vertical="center" wrapText="1"/>
    </xf>
    <xf numFmtId="0" fontId="123" fillId="94" borderId="178" xfId="0" applyFont="1" applyFill="1" applyBorder="1" applyAlignment="1">
      <alignment horizontal="center" vertical="center" textRotation="255"/>
    </xf>
    <xf numFmtId="0" fontId="123" fillId="94" borderId="179" xfId="0" applyFont="1" applyFill="1" applyBorder="1" applyAlignment="1">
      <alignment horizontal="center" vertical="center" textRotation="255"/>
    </xf>
    <xf numFmtId="0" fontId="123" fillId="94" borderId="181" xfId="0" applyFont="1" applyFill="1" applyBorder="1" applyAlignment="1">
      <alignment horizontal="center" vertical="center" textRotation="255"/>
    </xf>
    <xf numFmtId="0" fontId="123" fillId="94" borderId="183" xfId="0" applyFont="1" applyFill="1" applyBorder="1" applyAlignment="1">
      <alignment horizontal="center" vertical="center" textRotation="255"/>
    </xf>
    <xf numFmtId="0" fontId="123" fillId="94" borderId="184" xfId="0" applyFont="1" applyFill="1" applyBorder="1" applyAlignment="1">
      <alignment horizontal="center" vertical="center" textRotation="255"/>
    </xf>
    <xf numFmtId="0" fontId="63" fillId="85" borderId="16" xfId="0" applyFont="1" applyFill="1" applyBorder="1" applyAlignment="1">
      <alignment horizontal="center" vertical="center" wrapText="1"/>
    </xf>
    <xf numFmtId="0" fontId="63" fillId="85" borderId="15" xfId="0" applyFont="1" applyFill="1" applyBorder="1" applyAlignment="1">
      <alignment horizontal="center" vertical="center" wrapText="1"/>
    </xf>
    <xf numFmtId="0" fontId="63" fillId="85" borderId="1" xfId="0" applyFont="1" applyFill="1" applyBorder="1" applyAlignment="1">
      <alignment horizontal="center" vertical="center" wrapText="1"/>
    </xf>
    <xf numFmtId="0" fontId="63" fillId="85" borderId="0" xfId="0" applyFont="1" applyFill="1" applyBorder="1" applyAlignment="1">
      <alignment horizontal="center" vertical="center" wrapText="1"/>
    </xf>
    <xf numFmtId="0" fontId="120" fillId="94" borderId="125" xfId="0" applyFont="1" applyFill="1" applyBorder="1" applyAlignment="1">
      <alignment horizontal="left" vertical="center" wrapText="1"/>
    </xf>
    <xf numFmtId="0" fontId="63" fillId="83" borderId="13" xfId="0" applyFont="1" applyFill="1" applyBorder="1" applyAlignment="1">
      <alignment horizontal="left" vertical="center" wrapText="1"/>
    </xf>
    <xf numFmtId="0" fontId="63" fillId="83" borderId="57" xfId="0" applyFont="1" applyFill="1" applyBorder="1" applyAlignment="1">
      <alignment horizontal="left" vertical="center" wrapText="1"/>
    </xf>
    <xf numFmtId="0" fontId="63" fillId="83" borderId="182" xfId="0" applyFont="1" applyFill="1" applyBorder="1" applyAlignment="1">
      <alignment horizontal="left" vertical="center" wrapText="1"/>
    </xf>
    <xf numFmtId="0" fontId="132" fillId="71" borderId="101" xfId="116" applyFont="1" applyFill="1" applyBorder="1" applyAlignment="1" applyProtection="1">
      <alignment horizontal="center" vertical="center"/>
      <protection locked="0"/>
    </xf>
    <xf numFmtId="0" fontId="132" fillId="71" borderId="96" xfId="116" applyFont="1" applyFill="1" applyBorder="1" applyAlignment="1" applyProtection="1">
      <alignment horizontal="center" vertical="center"/>
      <protection locked="0"/>
    </xf>
    <xf numFmtId="0" fontId="132" fillId="71" borderId="90" xfId="116" applyFont="1" applyFill="1" applyBorder="1" applyAlignment="1" applyProtection="1">
      <alignment horizontal="center" vertical="center"/>
      <protection locked="0"/>
    </xf>
    <xf numFmtId="0" fontId="132" fillId="71" borderId="0" xfId="116" applyFont="1" applyFill="1" applyBorder="1" applyAlignment="1" applyProtection="1">
      <alignment horizontal="center" vertical="center"/>
      <protection locked="0"/>
    </xf>
    <xf numFmtId="0" fontId="132" fillId="71" borderId="103" xfId="116" applyFont="1" applyFill="1" applyBorder="1" applyAlignment="1" applyProtection="1">
      <alignment horizontal="center" vertical="center"/>
      <protection locked="0"/>
    </xf>
    <xf numFmtId="0" fontId="132" fillId="71" borderId="104" xfId="116" applyFont="1" applyFill="1" applyBorder="1" applyAlignment="1" applyProtection="1">
      <alignment horizontal="center" vertical="center"/>
      <protection locked="0"/>
    </xf>
    <xf numFmtId="0" fontId="95" fillId="0" borderId="101" xfId="116" applyFont="1" applyBorder="1" applyAlignment="1" applyProtection="1">
      <alignment horizontal="center"/>
      <protection locked="0"/>
    </xf>
    <xf numFmtId="0" fontId="95" fillId="0" borderId="96" xfId="116" applyFont="1" applyBorder="1" applyAlignment="1" applyProtection="1">
      <alignment horizontal="center"/>
      <protection locked="0"/>
    </xf>
    <xf numFmtId="0" fontId="95" fillId="0" borderId="102" xfId="116" applyFont="1" applyBorder="1" applyAlignment="1" applyProtection="1">
      <alignment horizontal="center"/>
      <protection locked="0"/>
    </xf>
    <xf numFmtId="0" fontId="95" fillId="0" borderId="90" xfId="116" applyFont="1" applyBorder="1" applyAlignment="1" applyProtection="1">
      <alignment horizontal="center"/>
      <protection locked="0"/>
    </xf>
    <xf numFmtId="0" fontId="95" fillId="0" borderId="0" xfId="116" applyFont="1" applyBorder="1" applyAlignment="1" applyProtection="1">
      <alignment horizontal="center"/>
      <protection locked="0"/>
    </xf>
    <xf numFmtId="0" fontId="95" fillId="0" borderId="86" xfId="116" applyFont="1" applyBorder="1" applyAlignment="1" applyProtection="1">
      <alignment horizontal="center"/>
      <protection locked="0"/>
    </xf>
    <xf numFmtId="0" fontId="95" fillId="0" borderId="103" xfId="116" applyFont="1" applyBorder="1" applyAlignment="1" applyProtection="1">
      <alignment horizontal="center"/>
      <protection locked="0"/>
    </xf>
    <xf numFmtId="0" fontId="95" fillId="0" borderId="104" xfId="116" applyFont="1" applyBorder="1" applyAlignment="1" applyProtection="1">
      <alignment horizontal="center"/>
      <protection locked="0"/>
    </xf>
    <xf numFmtId="0" fontId="95" fillId="0" borderId="105" xfId="116" applyFont="1" applyBorder="1" applyAlignment="1" applyProtection="1">
      <alignment horizontal="center"/>
      <protection locked="0"/>
    </xf>
    <xf numFmtId="0" fontId="0" fillId="89" borderId="154" xfId="0" applyFill="1" applyBorder="1" applyAlignment="1">
      <alignment horizontal="center"/>
    </xf>
    <xf numFmtId="0" fontId="0" fillId="89" borderId="155" xfId="0" applyFill="1" applyBorder="1" applyAlignment="1">
      <alignment horizontal="center"/>
    </xf>
    <xf numFmtId="0" fontId="0" fillId="89" borderId="156" xfId="0" applyFill="1" applyBorder="1" applyAlignment="1">
      <alignment horizontal="center"/>
    </xf>
    <xf numFmtId="0" fontId="0" fillId="89" borderId="157" xfId="0" applyFill="1" applyBorder="1" applyAlignment="1">
      <alignment horizontal="center"/>
    </xf>
    <xf numFmtId="0" fontId="0" fillId="89" borderId="0" xfId="0" applyFill="1" applyBorder="1" applyAlignment="1">
      <alignment horizontal="center"/>
    </xf>
    <xf numFmtId="0" fontId="0" fillId="89" borderId="158" xfId="0" applyFill="1" applyBorder="1" applyAlignment="1">
      <alignment horizontal="center"/>
    </xf>
    <xf numFmtId="0" fontId="0" fillId="89" borderId="159" xfId="0" applyFill="1" applyBorder="1" applyAlignment="1">
      <alignment horizontal="center"/>
    </xf>
    <xf numFmtId="0" fontId="0" fillId="89" borderId="160" xfId="0" applyFill="1" applyBorder="1" applyAlignment="1">
      <alignment horizontal="center"/>
    </xf>
    <xf numFmtId="0" fontId="0" fillId="89" borderId="161" xfId="0" applyFill="1" applyBorder="1" applyAlignment="1">
      <alignment horizontal="center"/>
    </xf>
    <xf numFmtId="0" fontId="0" fillId="94" borderId="154" xfId="0" applyFill="1" applyBorder="1" applyAlignment="1">
      <alignment horizontal="center"/>
    </xf>
    <xf numFmtId="0" fontId="0" fillId="94" borderId="155" xfId="0" applyFill="1" applyBorder="1" applyAlignment="1">
      <alignment horizontal="center"/>
    </xf>
    <xf numFmtId="0" fontId="0" fillId="94" borderId="156" xfId="0" applyFill="1" applyBorder="1" applyAlignment="1">
      <alignment horizontal="center"/>
    </xf>
    <xf numFmtId="0" fontId="0" fillId="94" borderId="157" xfId="0" applyFill="1" applyBorder="1" applyAlignment="1">
      <alignment horizontal="center"/>
    </xf>
    <xf numFmtId="0" fontId="0" fillId="94" borderId="0" xfId="0" applyFill="1" applyBorder="1" applyAlignment="1">
      <alignment horizontal="center"/>
    </xf>
    <xf numFmtId="0" fontId="0" fillId="94" borderId="158" xfId="0" applyFill="1" applyBorder="1" applyAlignment="1">
      <alignment horizontal="center"/>
    </xf>
    <xf numFmtId="0" fontId="0" fillId="94" borderId="159" xfId="0" applyFill="1" applyBorder="1" applyAlignment="1">
      <alignment horizontal="center"/>
    </xf>
    <xf numFmtId="0" fontId="0" fillId="94" borderId="160" xfId="0" applyFill="1" applyBorder="1" applyAlignment="1">
      <alignment horizontal="center"/>
    </xf>
    <xf numFmtId="0" fontId="0" fillId="94" borderId="161" xfId="0" applyFill="1" applyBorder="1" applyAlignment="1">
      <alignment horizontal="center"/>
    </xf>
    <xf numFmtId="0" fontId="0" fillId="0" borderId="0" xfId="0" applyAlignment="1">
      <alignment horizontal="center"/>
    </xf>
    <xf numFmtId="0" fontId="61" fillId="84" borderId="101" xfId="0" applyFont="1" applyFill="1" applyBorder="1" applyAlignment="1">
      <alignment horizontal="center"/>
    </xf>
    <xf numFmtId="0" fontId="61" fillId="84" borderId="90" xfId="0" applyFont="1" applyFill="1" applyBorder="1" applyAlignment="1">
      <alignment horizontal="center"/>
    </xf>
    <xf numFmtId="0" fontId="61" fillId="84" borderId="103" xfId="0" applyFont="1" applyFill="1" applyBorder="1" applyAlignment="1">
      <alignment horizontal="center"/>
    </xf>
    <xf numFmtId="0" fontId="91" fillId="50" borderId="101" xfId="0" applyFont="1" applyFill="1" applyBorder="1" applyAlignment="1">
      <alignment horizontal="center" vertical="center"/>
    </xf>
    <xf numFmtId="0" fontId="91" fillId="50" borderId="96" xfId="0" applyFont="1" applyFill="1" applyBorder="1" applyAlignment="1">
      <alignment horizontal="center" vertical="center"/>
    </xf>
    <xf numFmtId="0" fontId="91" fillId="50" borderId="102" xfId="0" applyFont="1" applyFill="1" applyBorder="1" applyAlignment="1">
      <alignment horizontal="center" vertical="center"/>
    </xf>
    <xf numFmtId="0" fontId="91" fillId="50" borderId="90" xfId="0" applyFont="1" applyFill="1" applyBorder="1" applyAlignment="1">
      <alignment horizontal="center" vertical="center"/>
    </xf>
    <xf numFmtId="0" fontId="91" fillId="50" borderId="0" xfId="0" applyFont="1" applyFill="1" applyBorder="1" applyAlignment="1">
      <alignment horizontal="center" vertical="center"/>
    </xf>
    <xf numFmtId="0" fontId="91" fillId="50" borderId="86" xfId="0" applyFont="1" applyFill="1" applyBorder="1" applyAlignment="1">
      <alignment horizontal="center" vertical="center"/>
    </xf>
    <xf numFmtId="0" fontId="91" fillId="50" borderId="103" xfId="0" applyFont="1" applyFill="1" applyBorder="1" applyAlignment="1">
      <alignment horizontal="center" vertical="center"/>
    </xf>
    <xf numFmtId="0" fontId="91" fillId="50" borderId="104" xfId="0" applyFont="1" applyFill="1" applyBorder="1" applyAlignment="1">
      <alignment horizontal="center" vertical="center"/>
    </xf>
    <xf numFmtId="0" fontId="91" fillId="50" borderId="105" xfId="0" applyFont="1" applyFill="1" applyBorder="1" applyAlignment="1">
      <alignment horizontal="center" vertical="center"/>
    </xf>
    <xf numFmtId="0" fontId="63" fillId="0" borderId="96" xfId="0" applyFont="1" applyBorder="1" applyAlignment="1">
      <alignment horizontal="left" vertical="center" wrapText="1"/>
    </xf>
    <xf numFmtId="0" fontId="63" fillId="0" borderId="102" xfId="0" applyFont="1" applyBorder="1" applyAlignment="1">
      <alignment horizontal="left" vertical="center" wrapText="1"/>
    </xf>
    <xf numFmtId="0" fontId="63" fillId="0" borderId="0" xfId="0" applyFont="1" applyBorder="1" applyAlignment="1">
      <alignment horizontal="left" vertical="center" wrapText="1"/>
    </xf>
    <xf numFmtId="0" fontId="63" fillId="0" borderId="86"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5" xfId="0" applyFont="1" applyBorder="1" applyAlignment="1">
      <alignment horizontal="left" vertical="center" wrapText="1"/>
    </xf>
    <xf numFmtId="0" fontId="105" fillId="71" borderId="154" xfId="116" applyFont="1" applyFill="1" applyBorder="1" applyAlignment="1" applyProtection="1">
      <alignment horizontal="center" vertical="center"/>
      <protection locked="0"/>
    </xf>
    <xf numFmtId="0" fontId="105" fillId="71" borderId="155" xfId="116" applyFont="1" applyFill="1" applyBorder="1" applyAlignment="1" applyProtection="1">
      <alignment horizontal="center" vertical="center"/>
      <protection locked="0"/>
    </xf>
    <xf numFmtId="0" fontId="105" fillId="71" borderId="157" xfId="116" applyFont="1" applyFill="1" applyBorder="1" applyAlignment="1" applyProtection="1">
      <alignment horizontal="center" vertical="center"/>
      <protection locked="0"/>
    </xf>
    <xf numFmtId="0" fontId="105" fillId="71" borderId="0" xfId="116" applyFont="1" applyFill="1" applyBorder="1" applyAlignment="1" applyProtection="1">
      <alignment horizontal="center" vertical="center"/>
      <protection locked="0"/>
    </xf>
    <xf numFmtId="0" fontId="105" fillId="71" borderId="159" xfId="116" applyFont="1" applyFill="1" applyBorder="1" applyAlignment="1" applyProtection="1">
      <alignment horizontal="center" vertical="center"/>
      <protection locked="0"/>
    </xf>
    <xf numFmtId="0" fontId="105" fillId="71" borderId="160" xfId="116" applyFont="1" applyFill="1" applyBorder="1" applyAlignment="1" applyProtection="1">
      <alignment horizontal="center" vertical="center"/>
      <protection locked="0"/>
    </xf>
    <xf numFmtId="0" fontId="95" fillId="0" borderId="154" xfId="116" applyFont="1" applyBorder="1" applyAlignment="1" applyProtection="1">
      <alignment horizontal="center"/>
      <protection locked="0"/>
    </xf>
    <xf numFmtId="0" fontId="95" fillId="0" borderId="155" xfId="116" applyFont="1" applyBorder="1" applyAlignment="1" applyProtection="1">
      <alignment horizontal="center"/>
      <protection locked="0"/>
    </xf>
    <xf numFmtId="0" fontId="95" fillId="0" borderId="156" xfId="116" applyFont="1" applyBorder="1" applyAlignment="1" applyProtection="1">
      <alignment horizontal="center"/>
      <protection locked="0"/>
    </xf>
    <xf numFmtId="0" fontId="95" fillId="0" borderId="157" xfId="116" applyFont="1" applyBorder="1" applyAlignment="1" applyProtection="1">
      <alignment horizontal="center"/>
      <protection locked="0"/>
    </xf>
    <xf numFmtId="0" fontId="95" fillId="0" borderId="158" xfId="116" applyFont="1" applyBorder="1" applyAlignment="1" applyProtection="1">
      <alignment horizontal="center"/>
      <protection locked="0"/>
    </xf>
    <xf numFmtId="0" fontId="95" fillId="0" borderId="159" xfId="116" applyFont="1" applyBorder="1" applyAlignment="1" applyProtection="1">
      <alignment horizontal="center"/>
      <protection locked="0"/>
    </xf>
    <xf numFmtId="0" fontId="95" fillId="0" borderId="160" xfId="116" applyFont="1" applyBorder="1" applyAlignment="1" applyProtection="1">
      <alignment horizontal="center"/>
      <protection locked="0"/>
    </xf>
    <xf numFmtId="0" fontId="95" fillId="0" borderId="161" xfId="116" applyFont="1" applyBorder="1" applyAlignment="1" applyProtection="1">
      <alignment horizontal="center"/>
      <protection locked="0"/>
    </xf>
    <xf numFmtId="0" fontId="68" fillId="90" borderId="101" xfId="0" applyFont="1" applyFill="1" applyBorder="1" applyAlignment="1">
      <alignment horizontal="center" vertical="center"/>
    </xf>
    <xf numFmtId="0" fontId="68" fillId="90" borderId="96" xfId="0" applyFont="1" applyFill="1" applyBorder="1" applyAlignment="1">
      <alignment horizontal="center" vertical="center"/>
    </xf>
    <xf numFmtId="0" fontId="68" fillId="90" borderId="102" xfId="0" applyFont="1" applyFill="1" applyBorder="1" applyAlignment="1">
      <alignment horizontal="center" vertical="center"/>
    </xf>
    <xf numFmtId="0" fontId="68" fillId="90" borderId="90" xfId="0" applyFont="1" applyFill="1" applyBorder="1" applyAlignment="1">
      <alignment horizontal="center" vertical="center"/>
    </xf>
    <xf numFmtId="0" fontId="68" fillId="90" borderId="0" xfId="0" applyFont="1" applyFill="1" applyBorder="1" applyAlignment="1">
      <alignment horizontal="center" vertical="center"/>
    </xf>
    <xf numFmtId="0" fontId="68" fillId="90" borderId="86" xfId="0" applyFont="1" applyFill="1" applyBorder="1" applyAlignment="1">
      <alignment horizontal="center" vertical="center"/>
    </xf>
    <xf numFmtId="0" fontId="61" fillId="84" borderId="96" xfId="0" applyFont="1" applyFill="1" applyBorder="1" applyAlignment="1">
      <alignment horizontal="center"/>
    </xf>
    <xf numFmtId="0" fontId="61" fillId="84" borderId="102" xfId="0" applyFont="1" applyFill="1" applyBorder="1" applyAlignment="1">
      <alignment horizontal="center"/>
    </xf>
    <xf numFmtId="0" fontId="61" fillId="84" borderId="0" xfId="0" applyFont="1" applyFill="1" applyBorder="1" applyAlignment="1">
      <alignment horizontal="center"/>
    </xf>
    <xf numFmtId="0" fontId="61" fillId="84" borderId="86" xfId="0" applyFont="1" applyFill="1" applyBorder="1" applyAlignment="1">
      <alignment horizontal="center"/>
    </xf>
    <xf numFmtId="0" fontId="90" fillId="84" borderId="90" xfId="0" applyFont="1" applyFill="1" applyBorder="1" applyAlignment="1">
      <alignment horizontal="center" vertical="center"/>
    </xf>
    <xf numFmtId="0" fontId="90" fillId="84" borderId="0" xfId="0" applyFont="1" applyFill="1" applyBorder="1" applyAlignment="1">
      <alignment horizontal="center" vertical="center"/>
    </xf>
    <xf numFmtId="0" fontId="90" fillId="84" borderId="86" xfId="0" applyFont="1" applyFill="1" applyBorder="1" applyAlignment="1">
      <alignment horizontal="center" vertical="center"/>
    </xf>
    <xf numFmtId="0" fontId="90" fillId="84" borderId="103" xfId="0" applyFont="1" applyFill="1" applyBorder="1" applyAlignment="1">
      <alignment horizontal="center" vertical="center"/>
    </xf>
    <xf numFmtId="0" fontId="90" fillId="84" borderId="104" xfId="0" applyFont="1" applyFill="1" applyBorder="1" applyAlignment="1">
      <alignment horizontal="center" vertical="center"/>
    </xf>
    <xf numFmtId="0" fontId="90" fillId="84" borderId="105" xfId="0" applyFont="1" applyFill="1" applyBorder="1" applyAlignment="1">
      <alignment horizontal="center" vertical="center"/>
    </xf>
    <xf numFmtId="0" fontId="68" fillId="90" borderId="107" xfId="0" applyFont="1" applyFill="1" applyBorder="1" applyAlignment="1">
      <alignment horizontal="center" vertical="center"/>
    </xf>
    <xf numFmtId="0" fontId="68" fillId="90" borderId="108" xfId="0" applyFont="1" applyFill="1" applyBorder="1" applyAlignment="1">
      <alignment horizontal="center" vertical="center"/>
    </xf>
    <xf numFmtId="0" fontId="68" fillId="90" borderId="109" xfId="0" applyFont="1" applyFill="1" applyBorder="1" applyAlignment="1">
      <alignment horizontal="center" vertical="center"/>
    </xf>
    <xf numFmtId="0" fontId="64" fillId="71" borderId="107" xfId="0" applyFont="1" applyFill="1" applyBorder="1" applyAlignment="1">
      <alignment horizontal="center" vertical="center"/>
    </xf>
    <xf numFmtId="0" fontId="64" fillId="71" borderId="108" xfId="0" applyFont="1" applyFill="1" applyBorder="1" applyAlignment="1">
      <alignment horizontal="center" vertical="center"/>
    </xf>
    <xf numFmtId="0" fontId="64" fillId="71" borderId="114" xfId="0" applyFont="1" applyFill="1" applyBorder="1" applyAlignment="1">
      <alignment horizontal="center" vertical="center"/>
    </xf>
    <xf numFmtId="0" fontId="64" fillId="71" borderId="113" xfId="0" applyFont="1" applyFill="1" applyBorder="1" applyAlignment="1">
      <alignment horizontal="center" vertical="center"/>
    </xf>
    <xf numFmtId="0" fontId="64" fillId="71" borderId="109" xfId="0" applyFont="1" applyFill="1" applyBorder="1" applyAlignment="1">
      <alignment horizontal="center" vertical="center"/>
    </xf>
    <xf numFmtId="0" fontId="89" fillId="90" borderId="107" xfId="0" applyFont="1" applyFill="1" applyBorder="1" applyAlignment="1">
      <alignment horizontal="center" vertical="center"/>
    </xf>
    <xf numFmtId="0" fontId="89" fillId="90" borderId="108" xfId="0" applyFont="1" applyFill="1" applyBorder="1" applyAlignment="1">
      <alignment horizontal="center" vertical="center"/>
    </xf>
    <xf numFmtId="0" fontId="89" fillId="90" borderId="109" xfId="0" applyFont="1" applyFill="1" applyBorder="1" applyAlignment="1">
      <alignment horizontal="center" vertical="center"/>
    </xf>
    <xf numFmtId="0" fontId="64" fillId="71" borderId="94" xfId="0" applyFont="1" applyFill="1" applyBorder="1" applyAlignment="1">
      <alignment horizontal="center" vertical="center"/>
    </xf>
    <xf numFmtId="0" fontId="64" fillId="71" borderId="106" xfId="0" applyFont="1" applyFill="1" applyBorder="1" applyAlignment="1">
      <alignment horizontal="center" vertical="center"/>
    </xf>
    <xf numFmtId="0" fontId="64" fillId="71" borderId="95" xfId="0" applyFont="1" applyFill="1" applyBorder="1" applyAlignment="1">
      <alignment horizontal="center" vertical="center"/>
    </xf>
    <xf numFmtId="0" fontId="62" fillId="89" borderId="101" xfId="0" applyFont="1" applyFill="1" applyBorder="1" applyAlignment="1">
      <alignment horizontal="center" vertical="center"/>
    </xf>
    <xf numFmtId="0" fontId="62" fillId="89" borderId="96" xfId="0" applyFont="1" applyFill="1" applyBorder="1" applyAlignment="1">
      <alignment horizontal="center" vertical="center"/>
    </xf>
    <xf numFmtId="0" fontId="62" fillId="89" borderId="102" xfId="0" applyFont="1" applyFill="1" applyBorder="1" applyAlignment="1">
      <alignment horizontal="center" vertical="center"/>
    </xf>
    <xf numFmtId="0" fontId="62" fillId="89" borderId="90" xfId="0" applyFont="1" applyFill="1" applyBorder="1" applyAlignment="1">
      <alignment horizontal="center" vertical="center"/>
    </xf>
    <xf numFmtId="0" fontId="62" fillId="89" borderId="0" xfId="0" applyFont="1" applyFill="1" applyBorder="1" applyAlignment="1">
      <alignment horizontal="center" vertical="center"/>
    </xf>
    <xf numFmtId="0" fontId="62" fillId="89" borderId="86" xfId="0" applyFont="1" applyFill="1" applyBorder="1" applyAlignment="1">
      <alignment horizontal="center" vertical="center"/>
    </xf>
    <xf numFmtId="0" fontId="62" fillId="89" borderId="103" xfId="0" applyFont="1" applyFill="1" applyBorder="1" applyAlignment="1">
      <alignment horizontal="center" vertical="center"/>
    </xf>
    <xf numFmtId="0" fontId="62" fillId="89" borderId="104" xfId="0" applyFont="1" applyFill="1" applyBorder="1" applyAlignment="1">
      <alignment horizontal="center" vertical="center"/>
    </xf>
    <xf numFmtId="0" fontId="62" fillId="89" borderId="105" xfId="0" applyFont="1" applyFill="1" applyBorder="1" applyAlignment="1">
      <alignment horizontal="center" vertical="center"/>
    </xf>
    <xf numFmtId="0" fontId="81" fillId="0" borderId="162" xfId="0" applyFont="1" applyBorder="1" applyAlignment="1">
      <alignment horizontal="center"/>
    </xf>
    <xf numFmtId="0" fontId="63" fillId="0" borderId="101" xfId="0" applyFont="1" applyBorder="1" applyAlignment="1">
      <alignment horizontal="center" vertical="center" wrapText="1"/>
    </xf>
    <xf numFmtId="0" fontId="63" fillId="0" borderId="96" xfId="0" applyFont="1" applyBorder="1" applyAlignment="1">
      <alignment horizontal="center" vertical="center" wrapText="1"/>
    </xf>
    <xf numFmtId="0" fontId="63" fillId="0" borderId="102" xfId="0" applyFont="1" applyBorder="1" applyAlignment="1">
      <alignment horizontal="center" vertical="center" wrapText="1"/>
    </xf>
    <xf numFmtId="0" fontId="63" fillId="0" borderId="90"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86" xfId="0" applyFont="1" applyBorder="1" applyAlignment="1">
      <alignment horizontal="center" vertical="center" wrapText="1"/>
    </xf>
    <xf numFmtId="0" fontId="63" fillId="0" borderId="103" xfId="0" applyFont="1" applyBorder="1" applyAlignment="1">
      <alignment horizontal="center" vertical="center" wrapText="1"/>
    </xf>
    <xf numFmtId="0" fontId="63" fillId="0" borderId="104" xfId="0" applyFont="1" applyBorder="1" applyAlignment="1">
      <alignment horizontal="center" vertical="center" wrapText="1"/>
    </xf>
    <xf numFmtId="0" fontId="63" fillId="0" borderId="105" xfId="0" applyFont="1" applyBorder="1" applyAlignment="1">
      <alignment horizontal="center" vertical="center" wrapText="1"/>
    </xf>
    <xf numFmtId="0" fontId="68" fillId="90" borderId="103" xfId="0" applyFont="1" applyFill="1" applyBorder="1" applyAlignment="1">
      <alignment horizontal="center" vertical="center"/>
    </xf>
    <xf numFmtId="0" fontId="68" fillId="90" borderId="104" xfId="0" applyFont="1" applyFill="1" applyBorder="1" applyAlignment="1">
      <alignment horizontal="center" vertical="center"/>
    </xf>
    <xf numFmtId="0" fontId="68" fillId="90" borderId="105" xfId="0" applyFont="1" applyFill="1" applyBorder="1" applyAlignment="1">
      <alignment horizontal="center" vertical="center"/>
    </xf>
    <xf numFmtId="0" fontId="65" fillId="84" borderId="96" xfId="0" applyFont="1" applyFill="1" applyBorder="1" applyAlignment="1">
      <alignment horizontal="left" vertical="center" wrapText="1"/>
    </xf>
    <xf numFmtId="0" fontId="65" fillId="84" borderId="102" xfId="0" applyFont="1" applyFill="1" applyBorder="1" applyAlignment="1">
      <alignment horizontal="left" vertical="center" wrapText="1"/>
    </xf>
    <xf numFmtId="0" fontId="65" fillId="84" borderId="0" xfId="0" applyFont="1" applyFill="1" applyBorder="1" applyAlignment="1">
      <alignment horizontal="left" vertical="center" wrapText="1"/>
    </xf>
    <xf numFmtId="0" fontId="65" fillId="84" borderId="86" xfId="0" applyFont="1" applyFill="1" applyBorder="1" applyAlignment="1">
      <alignment horizontal="left" vertical="center" wrapText="1"/>
    </xf>
    <xf numFmtId="0" fontId="65" fillId="84" borderId="104" xfId="0" applyFont="1" applyFill="1" applyBorder="1" applyAlignment="1">
      <alignment horizontal="left" vertical="center" wrapText="1"/>
    </xf>
    <xf numFmtId="0" fontId="65" fillId="84" borderId="105" xfId="0" applyFont="1" applyFill="1" applyBorder="1" applyAlignment="1">
      <alignment horizontal="left" vertical="center" wrapText="1"/>
    </xf>
    <xf numFmtId="0" fontId="97" fillId="61" borderId="5" xfId="116" applyFont="1" applyFill="1" applyBorder="1" applyAlignment="1" applyProtection="1">
      <alignment horizontal="center" vertical="center"/>
      <protection locked="0"/>
    </xf>
    <xf numFmtId="0" fontId="97" fillId="61" borderId="18" xfId="116" applyFont="1" applyFill="1" applyBorder="1" applyAlignment="1" applyProtection="1">
      <alignment horizontal="center" vertical="center"/>
      <protection locked="0"/>
    </xf>
    <xf numFmtId="0" fontId="97" fillId="61" borderId="64" xfId="116" applyFont="1" applyFill="1" applyBorder="1" applyAlignment="1" applyProtection="1">
      <alignment horizontal="center" vertical="center"/>
      <protection locked="0"/>
    </xf>
    <xf numFmtId="16" fontId="72" fillId="69" borderId="3" xfId="116" applyNumberFormat="1" applyFont="1" applyFill="1" applyBorder="1" applyAlignment="1" applyProtection="1">
      <alignment horizontal="center" vertical="center"/>
      <protection locked="0"/>
    </xf>
    <xf numFmtId="0" fontId="72" fillId="69" borderId="11" xfId="116" applyFont="1" applyFill="1" applyBorder="1" applyAlignment="1" applyProtection="1">
      <alignment horizontal="center" vertical="center"/>
      <protection locked="0"/>
    </xf>
    <xf numFmtId="0" fontId="72" fillId="69" borderId="65" xfId="116" applyFont="1" applyFill="1" applyBorder="1" applyAlignment="1" applyProtection="1">
      <alignment horizontal="center" vertical="center"/>
      <protection locked="0"/>
    </xf>
    <xf numFmtId="0" fontId="72" fillId="61" borderId="3" xfId="116" applyFont="1" applyFill="1" applyBorder="1" applyAlignment="1" applyProtection="1">
      <alignment horizontal="center" vertical="center"/>
      <protection locked="0"/>
    </xf>
    <xf numFmtId="0" fontId="72" fillId="61" borderId="11" xfId="116" applyFont="1" applyFill="1" applyBorder="1" applyAlignment="1" applyProtection="1">
      <alignment horizontal="center" vertical="center"/>
      <protection locked="0"/>
    </xf>
    <xf numFmtId="0" fontId="72" fillId="61" borderId="65" xfId="116" applyFont="1" applyFill="1" applyBorder="1" applyAlignment="1" applyProtection="1">
      <alignment horizontal="center" vertical="center"/>
      <protection locked="0"/>
    </xf>
    <xf numFmtId="0" fontId="72" fillId="61" borderId="211" xfId="116" applyFont="1" applyFill="1" applyBorder="1" applyAlignment="1" applyProtection="1">
      <alignment horizontal="center" vertical="center"/>
      <protection locked="0"/>
    </xf>
    <xf numFmtId="0" fontId="72" fillId="61" borderId="125" xfId="116" applyFont="1" applyFill="1" applyBorder="1" applyAlignment="1" applyProtection="1">
      <alignment horizontal="center" vertical="center"/>
      <protection locked="0"/>
    </xf>
    <xf numFmtId="0" fontId="72" fillId="61" borderId="213" xfId="116" applyFont="1" applyFill="1" applyBorder="1" applyAlignment="1" applyProtection="1">
      <alignment horizontal="center" vertical="center"/>
      <protection locked="0"/>
    </xf>
    <xf numFmtId="0" fontId="72" fillId="67" borderId="97" xfId="116" applyFont="1" applyFill="1" applyBorder="1" applyAlignment="1" applyProtection="1">
      <alignment horizontal="left" vertical="center" wrapText="1"/>
      <protection locked="0"/>
    </xf>
    <xf numFmtId="0" fontId="72" fillId="67" borderId="98" xfId="116" applyFont="1" applyFill="1" applyBorder="1" applyAlignment="1" applyProtection="1">
      <alignment horizontal="left" vertical="center" wrapText="1"/>
      <protection locked="0"/>
    </xf>
    <xf numFmtId="0" fontId="72" fillId="67" borderId="199" xfId="116" applyFont="1" applyFill="1" applyBorder="1" applyAlignment="1" applyProtection="1">
      <alignment horizontal="left" vertical="center" wrapText="1"/>
      <protection locked="0"/>
    </xf>
    <xf numFmtId="0" fontId="72" fillId="57" borderId="100" xfId="1" applyFont="1" applyFill="1" applyBorder="1" applyAlignment="1" applyProtection="1">
      <alignment horizontal="left" vertical="center" wrapText="1"/>
      <protection locked="0"/>
    </xf>
    <xf numFmtId="0" fontId="72" fillId="57" borderId="57" xfId="1" applyFont="1" applyFill="1" applyBorder="1" applyAlignment="1" applyProtection="1">
      <alignment horizontal="left" vertical="center" wrapText="1"/>
      <protection locked="0"/>
    </xf>
    <xf numFmtId="0" fontId="72" fillId="57" borderId="182" xfId="1" applyFont="1" applyFill="1" applyBorder="1" applyAlignment="1" applyProtection="1">
      <alignment horizontal="left" vertical="center" wrapText="1"/>
      <protection locked="0"/>
    </xf>
    <xf numFmtId="0" fontId="104" fillId="74" borderId="2" xfId="1" applyFont="1" applyFill="1" applyBorder="1" applyAlignment="1" applyProtection="1">
      <alignment horizontal="center" vertical="center" wrapText="1"/>
      <protection locked="0"/>
    </xf>
    <xf numFmtId="0" fontId="104" fillId="74" borderId="54" xfId="1" applyFont="1" applyFill="1" applyBorder="1" applyAlignment="1" applyProtection="1">
      <alignment horizontal="center" vertical="center" wrapText="1"/>
      <protection locked="0"/>
    </xf>
    <xf numFmtId="0" fontId="104" fillId="74" borderId="73" xfId="1" applyFont="1" applyFill="1" applyBorder="1" applyAlignment="1" applyProtection="1">
      <alignment horizontal="center" vertical="center" wrapText="1"/>
      <protection locked="0"/>
    </xf>
    <xf numFmtId="0" fontId="70" fillId="91" borderId="5" xfId="1" applyFont="1" applyFill="1" applyBorder="1" applyAlignment="1" applyProtection="1">
      <alignment horizontal="center" vertical="center" wrapText="1"/>
    </xf>
    <xf numFmtId="0" fontId="70" fillId="91" borderId="18" xfId="1" applyFont="1" applyFill="1" applyBorder="1" applyAlignment="1" applyProtection="1">
      <alignment horizontal="center" vertical="center" wrapText="1"/>
    </xf>
    <xf numFmtId="0" fontId="70" fillId="91" borderId="64" xfId="1" applyFont="1" applyFill="1" applyBorder="1" applyAlignment="1" applyProtection="1">
      <alignment horizontal="center" vertical="center" wrapText="1"/>
    </xf>
    <xf numFmtId="0" fontId="105" fillId="71" borderId="96" xfId="116" applyFont="1" applyFill="1" applyBorder="1" applyAlignment="1" applyProtection="1">
      <alignment horizontal="center" vertical="center"/>
      <protection locked="0"/>
    </xf>
    <xf numFmtId="0" fontId="105" fillId="71" borderId="104" xfId="116" applyFont="1" applyFill="1" applyBorder="1" applyAlignment="1" applyProtection="1">
      <alignment horizontal="center" vertical="center"/>
      <protection locked="0"/>
    </xf>
    <xf numFmtId="0" fontId="72" fillId="0" borderId="107" xfId="116" applyFont="1" applyBorder="1" applyAlignment="1" applyProtection="1">
      <alignment horizontal="center" vertical="center"/>
      <protection locked="0"/>
    </xf>
    <xf numFmtId="0" fontId="72" fillId="0" borderId="109" xfId="116" applyFont="1" applyBorder="1" applyAlignment="1" applyProtection="1">
      <alignment horizontal="center" vertical="center"/>
      <protection locked="0"/>
    </xf>
    <xf numFmtId="0" fontId="64" fillId="67" borderId="3" xfId="1" applyFont="1" applyFill="1" applyBorder="1" applyAlignment="1" applyProtection="1">
      <alignment horizontal="center" vertical="center" wrapText="1"/>
      <protection locked="0"/>
    </xf>
    <xf numFmtId="0" fontId="64" fillId="67" borderId="11" xfId="1" applyFont="1" applyFill="1" applyBorder="1" applyAlignment="1" applyProtection="1">
      <alignment horizontal="center" vertical="center" wrapText="1"/>
      <protection locked="0"/>
    </xf>
    <xf numFmtId="0" fontId="64" fillId="67" borderId="65" xfId="1" applyFont="1" applyFill="1" applyBorder="1" applyAlignment="1" applyProtection="1">
      <alignment horizontal="center" vertical="center" wrapText="1"/>
      <protection locked="0"/>
    </xf>
    <xf numFmtId="0" fontId="64" fillId="74" borderId="3" xfId="1" applyFont="1" applyFill="1" applyBorder="1" applyAlignment="1" applyProtection="1">
      <alignment horizontal="center" vertical="center" wrapText="1"/>
    </xf>
    <xf numFmtId="0" fontId="64" fillId="74" borderId="11" xfId="1" applyFont="1" applyFill="1" applyBorder="1" applyAlignment="1" applyProtection="1">
      <alignment horizontal="center" vertical="center" wrapText="1"/>
    </xf>
    <xf numFmtId="0" fontId="64" fillId="74" borderId="65" xfId="1" applyFont="1" applyFill="1" applyBorder="1" applyAlignment="1" applyProtection="1">
      <alignment horizontal="center" vertical="center" wrapText="1"/>
    </xf>
    <xf numFmtId="0" fontId="64" fillId="61" borderId="62" xfId="116" applyFont="1" applyFill="1" applyBorder="1" applyAlignment="1" applyProtection="1">
      <alignment horizontal="center" vertical="center" wrapText="1"/>
    </xf>
    <xf numFmtId="0" fontId="64" fillId="61" borderId="56" xfId="116" applyFont="1" applyFill="1" applyBorder="1" applyAlignment="1" applyProtection="1">
      <alignment horizontal="center" vertical="center" wrapText="1"/>
    </xf>
    <xf numFmtId="0" fontId="64" fillId="61" borderId="66" xfId="116" applyFont="1" applyFill="1" applyBorder="1" applyAlignment="1" applyProtection="1">
      <alignment horizontal="center" vertical="center" wrapText="1"/>
    </xf>
    <xf numFmtId="0" fontId="104" fillId="51" borderId="5" xfId="1" applyFont="1" applyFill="1" applyBorder="1" applyAlignment="1" applyProtection="1">
      <alignment horizontal="center" vertical="center" wrapText="1"/>
      <protection locked="0"/>
    </xf>
    <xf numFmtId="0" fontId="104" fillId="51" borderId="18" xfId="1" applyFont="1" applyFill="1" applyBorder="1" applyAlignment="1" applyProtection="1">
      <alignment horizontal="center" vertical="center" wrapText="1"/>
      <protection locked="0"/>
    </xf>
    <xf numFmtId="0" fontId="104" fillId="51" borderId="64" xfId="1" applyFont="1" applyFill="1" applyBorder="1" applyAlignment="1" applyProtection="1">
      <alignment horizontal="center" vertical="center" wrapText="1"/>
      <protection locked="0"/>
    </xf>
    <xf numFmtId="0" fontId="72" fillId="67" borderId="3" xfId="1" applyFont="1" applyFill="1" applyBorder="1" applyAlignment="1" applyProtection="1">
      <alignment horizontal="center" vertical="center" wrapText="1"/>
    </xf>
    <xf numFmtId="0" fontId="72" fillId="67" borderId="11" xfId="1" applyFont="1" applyFill="1" applyBorder="1" applyAlignment="1" applyProtection="1">
      <alignment horizontal="center" vertical="center" wrapText="1"/>
    </xf>
    <xf numFmtId="0" fontId="72" fillId="67" borderId="65" xfId="1" applyFont="1" applyFill="1" applyBorder="1" applyAlignment="1" applyProtection="1">
      <alignment horizontal="center" vertical="center" wrapText="1"/>
    </xf>
    <xf numFmtId="0" fontId="72" fillId="56" borderId="3" xfId="1" applyFont="1" applyFill="1" applyBorder="1" applyAlignment="1" applyProtection="1">
      <alignment horizontal="center" vertical="center" wrapText="1"/>
    </xf>
    <xf numFmtId="0" fontId="72" fillId="56" borderId="11" xfId="1" applyFont="1" applyFill="1" applyBorder="1" applyAlignment="1" applyProtection="1">
      <alignment horizontal="center" vertical="center" wrapText="1"/>
    </xf>
    <xf numFmtId="0" fontId="72" fillId="56" borderId="65" xfId="1" applyFont="1" applyFill="1" applyBorder="1" applyAlignment="1" applyProtection="1">
      <alignment horizontal="center" vertical="center" wrapText="1"/>
    </xf>
    <xf numFmtId="0" fontId="72" fillId="71" borderId="3" xfId="1" applyFont="1" applyFill="1" applyBorder="1" applyAlignment="1" applyProtection="1">
      <alignment horizontal="center" vertical="center" wrapText="1"/>
    </xf>
    <xf numFmtId="0" fontId="72" fillId="71" borderId="11" xfId="1" applyFont="1" applyFill="1" applyBorder="1" applyAlignment="1" applyProtection="1">
      <alignment horizontal="center" vertical="center" wrapText="1"/>
    </xf>
    <xf numFmtId="0" fontId="72" fillId="71" borderId="65" xfId="1" applyFont="1" applyFill="1" applyBorder="1" applyAlignment="1" applyProtection="1">
      <alignment horizontal="center" vertical="center" wrapText="1"/>
    </xf>
    <xf numFmtId="0" fontId="72" fillId="72" borderId="3" xfId="1" applyFont="1" applyFill="1" applyBorder="1" applyAlignment="1" applyProtection="1">
      <alignment horizontal="center" vertical="center" wrapText="1"/>
    </xf>
    <xf numFmtId="0" fontId="72" fillId="72" borderId="11" xfId="1" applyFont="1" applyFill="1" applyBorder="1" applyAlignment="1" applyProtection="1">
      <alignment horizontal="center" vertical="center" wrapText="1"/>
    </xf>
    <xf numFmtId="0" fontId="72" fillId="72" borderId="65" xfId="1" applyFont="1" applyFill="1" applyBorder="1" applyAlignment="1" applyProtection="1">
      <alignment horizontal="center" vertical="center" wrapText="1"/>
    </xf>
    <xf numFmtId="0" fontId="72" fillId="61" borderId="1" xfId="1" applyFont="1" applyFill="1" applyBorder="1" applyAlignment="1" applyProtection="1">
      <alignment horizontal="center" vertical="center" wrapText="1"/>
      <protection locked="0"/>
    </xf>
    <xf numFmtId="0" fontId="72" fillId="61" borderId="0" xfId="1" applyFont="1" applyFill="1" applyBorder="1" applyAlignment="1" applyProtection="1">
      <alignment horizontal="center" vertical="center" wrapText="1"/>
      <protection locked="0"/>
    </xf>
    <xf numFmtId="0" fontId="67" fillId="87" borderId="79" xfId="116" applyFont="1" applyFill="1" applyBorder="1" applyAlignment="1" applyProtection="1">
      <alignment horizontal="center" vertical="center"/>
    </xf>
    <xf numFmtId="0" fontId="67" fillId="87" borderId="80" xfId="116" applyFont="1" applyFill="1" applyBorder="1" applyAlignment="1" applyProtection="1">
      <alignment horizontal="center" vertical="center"/>
    </xf>
    <xf numFmtId="0" fontId="67" fillId="87" borderId="191" xfId="116" applyFont="1" applyFill="1" applyBorder="1" applyAlignment="1" applyProtection="1">
      <alignment horizontal="center" vertical="center"/>
    </xf>
    <xf numFmtId="0" fontId="67" fillId="87" borderId="81" xfId="116" applyFont="1" applyFill="1" applyBorder="1" applyAlignment="1" applyProtection="1">
      <alignment horizontal="center" vertical="center"/>
    </xf>
    <xf numFmtId="0" fontId="70" fillId="86" borderId="3" xfId="1" applyFont="1" applyFill="1" applyBorder="1" applyAlignment="1" applyProtection="1">
      <alignment horizontal="center" vertical="center" wrapText="1"/>
    </xf>
    <xf numFmtId="0" fontId="70" fillId="86" borderId="11" xfId="1" applyFont="1" applyFill="1" applyBorder="1" applyAlignment="1" applyProtection="1">
      <alignment horizontal="center" vertical="center" wrapText="1"/>
    </xf>
    <xf numFmtId="0" fontId="70" fillId="86" borderId="65" xfId="1" applyFont="1" applyFill="1" applyBorder="1" applyAlignment="1" applyProtection="1">
      <alignment horizontal="center" vertical="center" wrapText="1"/>
    </xf>
    <xf numFmtId="0" fontId="72" fillId="67" borderId="2" xfId="1" applyFont="1" applyFill="1" applyBorder="1" applyAlignment="1" applyProtection="1">
      <alignment horizontal="center" vertical="center" wrapText="1"/>
    </xf>
    <xf numFmtId="0" fontId="72" fillId="67" borderId="54" xfId="1" applyFont="1" applyFill="1" applyBorder="1" applyAlignment="1" applyProtection="1">
      <alignment horizontal="center" vertical="center" wrapText="1"/>
    </xf>
    <xf numFmtId="0" fontId="72" fillId="67" borderId="73" xfId="1" applyFont="1" applyFill="1" applyBorder="1" applyAlignment="1" applyProtection="1">
      <alignment horizontal="center" vertical="center" wrapText="1"/>
    </xf>
    <xf numFmtId="0" fontId="134" fillId="71" borderId="79" xfId="1" applyFont="1" applyFill="1" applyBorder="1" applyAlignment="1" applyProtection="1">
      <alignment horizontal="center" vertical="center" wrapText="1"/>
    </xf>
    <xf numFmtId="0" fontId="134" fillId="71" borderId="80" xfId="1" applyFont="1" applyFill="1" applyBorder="1" applyAlignment="1" applyProtection="1">
      <alignment horizontal="center" vertical="center" wrapText="1"/>
    </xf>
    <xf numFmtId="0" fontId="134" fillId="71" borderId="191" xfId="1" applyFont="1" applyFill="1" applyBorder="1" applyAlignment="1" applyProtection="1">
      <alignment horizontal="center" vertical="center" wrapText="1"/>
    </xf>
    <xf numFmtId="0" fontId="134" fillId="71" borderId="81" xfId="1" applyFont="1" applyFill="1" applyBorder="1" applyAlignment="1" applyProtection="1">
      <alignment horizontal="center" vertical="center" wrapText="1"/>
    </xf>
    <xf numFmtId="0" fontId="64" fillId="67" borderId="11" xfId="1" applyFont="1" applyFill="1" applyBorder="1" applyAlignment="1" applyProtection="1">
      <alignment horizontal="center" vertical="center"/>
      <protection locked="0"/>
    </xf>
    <xf numFmtId="0" fontId="104" fillId="74" borderId="3" xfId="1" applyFont="1" applyFill="1" applyBorder="1" applyAlignment="1" applyProtection="1">
      <alignment horizontal="center" vertical="center" wrapText="1"/>
      <protection locked="0"/>
    </xf>
    <xf numFmtId="0" fontId="104" fillId="74" borderId="11" xfId="1" applyFont="1" applyFill="1" applyBorder="1" applyAlignment="1" applyProtection="1">
      <alignment horizontal="center" vertical="center" wrapText="1"/>
      <protection locked="0"/>
    </xf>
    <xf numFmtId="0" fontId="104" fillId="74" borderId="65" xfId="1" applyFont="1" applyFill="1" applyBorder="1" applyAlignment="1" applyProtection="1">
      <alignment horizontal="center" vertical="center" wrapText="1"/>
      <protection locked="0"/>
    </xf>
    <xf numFmtId="0" fontId="104" fillId="71" borderId="3" xfId="1" applyFont="1" applyFill="1" applyBorder="1" applyAlignment="1" applyProtection="1">
      <alignment horizontal="center" vertical="center" wrapText="1"/>
      <protection locked="0"/>
    </xf>
    <xf numFmtId="0" fontId="104" fillId="71" borderId="11" xfId="1" applyFont="1" applyFill="1" applyBorder="1" applyAlignment="1" applyProtection="1">
      <alignment horizontal="center" vertical="center" wrapText="1"/>
      <protection locked="0"/>
    </xf>
    <xf numFmtId="0" fontId="104" fillId="71" borderId="65" xfId="1" applyFont="1" applyFill="1" applyBorder="1" applyAlignment="1" applyProtection="1">
      <alignment horizontal="center" vertical="center" wrapText="1"/>
      <protection locked="0"/>
    </xf>
    <xf numFmtId="0" fontId="68" fillId="86" borderId="3" xfId="1" applyFont="1" applyFill="1" applyBorder="1" applyAlignment="1" applyProtection="1">
      <alignment horizontal="center" vertical="center" wrapText="1"/>
    </xf>
    <xf numFmtId="0" fontId="68" fillId="86" borderId="11" xfId="1" applyFont="1" applyFill="1" applyBorder="1" applyAlignment="1" applyProtection="1">
      <alignment horizontal="center" vertical="center" wrapText="1"/>
    </xf>
    <xf numFmtId="0" fontId="68" fillId="86" borderId="65" xfId="1" applyFont="1" applyFill="1" applyBorder="1" applyAlignment="1" applyProtection="1">
      <alignment horizontal="center" vertical="center" wrapText="1"/>
    </xf>
    <xf numFmtId="9" fontId="64" fillId="74" borderId="3" xfId="118" applyFont="1" applyFill="1" applyBorder="1" applyAlignment="1" applyProtection="1">
      <alignment horizontal="center" vertical="center" wrapText="1"/>
    </xf>
    <xf numFmtId="9" fontId="64" fillId="74" borderId="11" xfId="118" applyFont="1" applyFill="1" applyBorder="1" applyAlignment="1" applyProtection="1">
      <alignment horizontal="center" vertical="center" wrapText="1"/>
    </xf>
    <xf numFmtId="9" fontId="64" fillId="74" borderId="65" xfId="118" applyFont="1" applyFill="1" applyBorder="1" applyAlignment="1" applyProtection="1">
      <alignment horizontal="center" vertical="center" wrapText="1"/>
    </xf>
    <xf numFmtId="9" fontId="64" fillId="67" borderId="3" xfId="118" applyFont="1" applyFill="1" applyBorder="1" applyAlignment="1" applyProtection="1">
      <alignment horizontal="center" vertical="center" wrapText="1"/>
    </xf>
    <xf numFmtId="9" fontId="64" fillId="67" borderId="11" xfId="118" applyFont="1" applyFill="1" applyBorder="1" applyAlignment="1" applyProtection="1">
      <alignment horizontal="center" vertical="center" wrapText="1"/>
    </xf>
    <xf numFmtId="9" fontId="64" fillId="67" borderId="65" xfId="118" applyFont="1" applyFill="1" applyBorder="1" applyAlignment="1" applyProtection="1">
      <alignment horizontal="center" vertical="center" wrapText="1"/>
    </xf>
    <xf numFmtId="0" fontId="63" fillId="72" borderId="2" xfId="0" applyFont="1" applyFill="1" applyBorder="1" applyAlignment="1" applyProtection="1">
      <alignment horizontal="center" vertical="center" wrapText="1"/>
      <protection locked="0"/>
    </xf>
    <xf numFmtId="0" fontId="63" fillId="72" borderId="54" xfId="0" applyFont="1" applyFill="1" applyBorder="1" applyAlignment="1" applyProtection="1">
      <alignment horizontal="center" vertical="center" wrapText="1"/>
      <protection locked="0"/>
    </xf>
    <xf numFmtId="0" fontId="63" fillId="72" borderId="73" xfId="0" applyFont="1" applyFill="1" applyBorder="1" applyAlignment="1" applyProtection="1">
      <alignment horizontal="center" vertical="center" wrapText="1"/>
      <protection locked="0"/>
    </xf>
    <xf numFmtId="0" fontId="104" fillId="56" borderId="3" xfId="1" applyFont="1" applyFill="1" applyBorder="1" applyAlignment="1" applyProtection="1">
      <alignment horizontal="center" vertical="center" wrapText="1"/>
      <protection locked="0"/>
    </xf>
    <xf numFmtId="0" fontId="104" fillId="56" borderId="11" xfId="1" applyFont="1" applyFill="1" applyBorder="1" applyAlignment="1" applyProtection="1">
      <alignment horizontal="center" vertical="center" wrapText="1"/>
      <protection locked="0"/>
    </xf>
    <xf numFmtId="0" fontId="104" fillId="56" borderId="65" xfId="1" applyFont="1" applyFill="1" applyBorder="1" applyAlignment="1" applyProtection="1">
      <alignment horizontal="center" vertical="center" wrapText="1"/>
      <protection locked="0"/>
    </xf>
    <xf numFmtId="0" fontId="104" fillId="98" borderId="62" xfId="1" applyFont="1" applyFill="1" applyBorder="1" applyAlignment="1" applyProtection="1">
      <alignment horizontal="center" vertical="center" wrapText="1"/>
      <protection locked="0"/>
    </xf>
    <xf numFmtId="0" fontId="104" fillId="98" borderId="56" xfId="1" applyFont="1" applyFill="1" applyBorder="1" applyAlignment="1" applyProtection="1">
      <alignment horizontal="center" vertical="center" wrapText="1"/>
      <protection locked="0"/>
    </xf>
    <xf numFmtId="0" fontId="104" fillId="98" borderId="66" xfId="1" applyFont="1" applyFill="1" applyBorder="1" applyAlignment="1" applyProtection="1">
      <alignment horizontal="center" vertical="center" wrapText="1"/>
      <protection locked="0"/>
    </xf>
    <xf numFmtId="0" fontId="72" fillId="95" borderId="11" xfId="1" applyFont="1" applyFill="1" applyBorder="1" applyAlignment="1" applyProtection="1">
      <alignment horizontal="center" vertical="center" wrapText="1"/>
    </xf>
    <xf numFmtId="0" fontId="72" fillId="74" borderId="11" xfId="1" applyFont="1" applyFill="1" applyBorder="1" applyAlignment="1" applyProtection="1">
      <alignment horizontal="center" vertical="center"/>
    </xf>
    <xf numFmtId="0" fontId="72" fillId="74" borderId="11" xfId="1"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protection locked="0"/>
    </xf>
    <xf numFmtId="0" fontId="70" fillId="91" borderId="11" xfId="1" applyFont="1" applyFill="1" applyBorder="1" applyAlignment="1" applyProtection="1">
      <alignment horizontal="center" vertical="center"/>
    </xf>
    <xf numFmtId="0" fontId="70" fillId="91" borderId="65" xfId="1" applyFont="1" applyFill="1" applyBorder="1" applyAlignment="1" applyProtection="1">
      <alignment horizontal="center" vertical="center"/>
    </xf>
    <xf numFmtId="0" fontId="64" fillId="67" borderId="3" xfId="1" applyFont="1" applyFill="1" applyBorder="1" applyAlignment="1" applyProtection="1">
      <alignment horizontal="center" vertical="center"/>
      <protection locked="0"/>
    </xf>
    <xf numFmtId="0" fontId="72" fillId="67" borderId="56" xfId="1" applyFont="1" applyFill="1" applyBorder="1" applyAlignment="1" applyProtection="1">
      <alignment horizontal="center" vertical="center" wrapText="1"/>
    </xf>
    <xf numFmtId="0" fontId="72" fillId="67" borderId="66" xfId="1" applyFont="1" applyFill="1" applyBorder="1" applyAlignment="1" applyProtection="1">
      <alignment horizontal="center" vertical="center" wrapText="1"/>
    </xf>
    <xf numFmtId="0" fontId="72" fillId="51" borderId="3" xfId="1" applyFont="1" applyFill="1" applyBorder="1" applyAlignment="1" applyProtection="1">
      <alignment horizontal="center" vertical="center"/>
    </xf>
    <xf numFmtId="0" fontId="64" fillId="74" borderId="11" xfId="1" applyFont="1" applyFill="1" applyBorder="1" applyAlignment="1" applyProtection="1">
      <alignment horizontal="center" vertical="center"/>
      <protection locked="0"/>
    </xf>
    <xf numFmtId="0" fontId="67" fillId="99" borderId="5" xfId="1" applyFont="1" applyFill="1" applyBorder="1" applyAlignment="1" applyProtection="1">
      <alignment horizontal="center" vertical="center" wrapText="1"/>
    </xf>
    <xf numFmtId="0" fontId="64" fillId="99" borderId="18" xfId="1" applyFont="1" applyFill="1" applyBorder="1" applyAlignment="1" applyProtection="1">
      <alignment horizontal="center" vertical="center" wrapText="1"/>
    </xf>
    <xf numFmtId="0" fontId="64" fillId="99" borderId="64" xfId="1" applyFont="1" applyFill="1" applyBorder="1" applyAlignment="1" applyProtection="1">
      <alignment horizontal="center" vertical="center" wrapText="1"/>
    </xf>
    <xf numFmtId="0" fontId="64" fillId="74" borderId="11" xfId="1" applyFont="1" applyFill="1" applyBorder="1" applyAlignment="1" applyProtection="1">
      <alignment horizontal="center" vertical="center" wrapText="1"/>
      <protection locked="0"/>
    </xf>
    <xf numFmtId="0" fontId="70" fillId="91" borderId="11" xfId="1" applyFont="1" applyFill="1" applyBorder="1" applyAlignment="1" applyProtection="1">
      <alignment horizontal="center" vertical="center" wrapText="1"/>
    </xf>
    <xf numFmtId="0" fontId="64" fillId="74" borderId="3" xfId="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64" fillId="74" borderId="65" xfId="1" applyFont="1" applyFill="1" applyBorder="1" applyAlignment="1" applyProtection="1">
      <alignment horizontal="center" vertical="center"/>
      <protection locked="0"/>
    </xf>
    <xf numFmtId="0" fontId="72" fillId="61" borderId="52"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2" fillId="61" borderId="44" xfId="116" applyFont="1" applyFill="1" applyBorder="1" applyAlignment="1" applyProtection="1">
      <alignment horizontal="center" vertical="center"/>
    </xf>
    <xf numFmtId="0" fontId="96" fillId="50" borderId="33" xfId="0" applyFont="1" applyFill="1" applyBorder="1" applyAlignment="1" applyProtection="1">
      <alignment horizontal="center" vertical="center"/>
    </xf>
    <xf numFmtId="0" fontId="127" fillId="50" borderId="7" xfId="1" applyFont="1" applyFill="1" applyBorder="1" applyAlignment="1" applyProtection="1">
      <alignment horizontal="center" vertical="center" wrapText="1"/>
    </xf>
    <xf numFmtId="0" fontId="127" fillId="50" borderId="8" xfId="1" applyFont="1" applyFill="1" applyBorder="1" applyAlignment="1" applyProtection="1">
      <alignment horizontal="center" vertical="center" wrapText="1"/>
    </xf>
    <xf numFmtId="0" fontId="127" fillId="50" borderId="41" xfId="1" applyFont="1" applyFill="1" applyBorder="1" applyAlignment="1" applyProtection="1">
      <alignment horizontal="center" vertical="center" wrapText="1"/>
    </xf>
    <xf numFmtId="0" fontId="127" fillId="50" borderId="52" xfId="1" applyFont="1" applyFill="1" applyBorder="1" applyAlignment="1" applyProtection="1">
      <alignment horizontal="center" vertical="center" wrapText="1"/>
    </xf>
    <xf numFmtId="0" fontId="127" fillId="50" borderId="0" xfId="1" applyFont="1" applyFill="1" applyBorder="1" applyAlignment="1" applyProtection="1">
      <alignment horizontal="center" vertical="center" wrapText="1"/>
    </xf>
    <xf numFmtId="0" fontId="127" fillId="50" borderId="44" xfId="1" applyFont="1" applyFill="1" applyBorder="1" applyAlignment="1" applyProtection="1">
      <alignment horizontal="center" vertical="center" wrapText="1"/>
    </xf>
    <xf numFmtId="0" fontId="127" fillId="50" borderId="45" xfId="1" applyFont="1" applyFill="1" applyBorder="1" applyAlignment="1" applyProtection="1">
      <alignment horizontal="center" vertical="center" wrapText="1"/>
    </xf>
    <xf numFmtId="0" fontId="127" fillId="50" borderId="37" xfId="1" applyFont="1" applyFill="1" applyBorder="1" applyAlignment="1" applyProtection="1">
      <alignment horizontal="center" vertical="center" wrapText="1"/>
    </xf>
    <xf numFmtId="0" fontId="127" fillId="50" borderId="36" xfId="1" applyFont="1" applyFill="1" applyBorder="1" applyAlignment="1" applyProtection="1">
      <alignment horizontal="center" vertical="center" wrapText="1"/>
    </xf>
    <xf numFmtId="0" fontId="102" fillId="94" borderId="2" xfId="116" applyFont="1" applyFill="1" applyBorder="1" applyAlignment="1" applyProtection="1">
      <alignment horizontal="center" vertical="center"/>
    </xf>
    <xf numFmtId="0" fontId="102" fillId="94" borderId="3" xfId="116" applyFont="1" applyFill="1" applyBorder="1" applyAlignment="1" applyProtection="1">
      <alignment horizontal="center" vertical="center"/>
    </xf>
    <xf numFmtId="0" fontId="102" fillId="94" borderId="72" xfId="116" applyFont="1" applyFill="1" applyBorder="1" applyAlignment="1" applyProtection="1">
      <alignment horizontal="center" vertical="center"/>
    </xf>
    <xf numFmtId="0" fontId="102" fillId="94" borderId="62" xfId="116" applyFont="1" applyFill="1" applyBorder="1" applyAlignment="1" applyProtection="1">
      <alignment horizontal="center" vertical="center"/>
    </xf>
    <xf numFmtId="0" fontId="102" fillId="94" borderId="73" xfId="116" applyFont="1" applyFill="1" applyBorder="1" applyAlignment="1" applyProtection="1">
      <alignment horizontal="center" vertical="center"/>
    </xf>
    <xf numFmtId="0" fontId="102" fillId="94" borderId="65" xfId="116" applyFont="1" applyFill="1" applyBorder="1" applyAlignment="1" applyProtection="1">
      <alignment horizontal="center" vertical="center"/>
    </xf>
    <xf numFmtId="0" fontId="102" fillId="94" borderId="74" xfId="116" applyFont="1" applyFill="1" applyBorder="1" applyAlignment="1" applyProtection="1">
      <alignment horizontal="center" vertical="center"/>
    </xf>
    <xf numFmtId="0" fontId="102" fillId="94" borderId="66" xfId="116" applyFont="1" applyFill="1" applyBorder="1" applyAlignment="1" applyProtection="1">
      <alignment horizontal="center" vertical="center"/>
    </xf>
    <xf numFmtId="0" fontId="67" fillId="87" borderId="46" xfId="116" applyFont="1" applyFill="1" applyBorder="1" applyAlignment="1" applyProtection="1">
      <alignment horizontal="center" vertical="center"/>
    </xf>
    <xf numFmtId="0" fontId="67" fillId="87" borderId="9" xfId="116" applyFont="1" applyFill="1" applyBorder="1" applyAlignment="1" applyProtection="1">
      <alignment horizontal="center" vertical="center"/>
    </xf>
    <xf numFmtId="0" fontId="67" fillId="87" borderId="10" xfId="116" applyFont="1" applyFill="1" applyBorder="1" applyAlignment="1" applyProtection="1">
      <alignment horizontal="center" vertical="center"/>
    </xf>
    <xf numFmtId="0" fontId="70" fillId="91" borderId="65" xfId="1" applyFont="1" applyFill="1" applyBorder="1" applyAlignment="1" applyProtection="1">
      <alignment horizontal="center" vertical="center" wrapText="1"/>
    </xf>
    <xf numFmtId="0" fontId="72" fillId="92" borderId="76" xfId="1" applyFont="1" applyFill="1" applyBorder="1" applyAlignment="1" applyProtection="1">
      <alignment horizontal="center" vertical="center"/>
    </xf>
    <xf numFmtId="0" fontId="72" fillId="92" borderId="117" xfId="1" applyFont="1" applyFill="1" applyBorder="1" applyAlignment="1" applyProtection="1">
      <alignment horizontal="center" vertical="center"/>
    </xf>
    <xf numFmtId="0" fontId="72" fillId="92" borderId="118" xfId="1" applyFont="1" applyFill="1" applyBorder="1" applyAlignment="1" applyProtection="1">
      <alignment horizontal="center" vertical="center"/>
    </xf>
    <xf numFmtId="0" fontId="72" fillId="74" borderId="65" xfId="1" applyFont="1" applyFill="1" applyBorder="1" applyAlignment="1" applyProtection="1">
      <alignment horizontal="center" vertical="center" wrapText="1"/>
    </xf>
    <xf numFmtId="0" fontId="70" fillId="87" borderId="56" xfId="1" applyFont="1" applyFill="1" applyBorder="1" applyAlignment="1" applyProtection="1">
      <alignment horizontal="center" vertical="center" wrapText="1"/>
    </xf>
    <xf numFmtId="0" fontId="70" fillId="87" borderId="66" xfId="1" applyFont="1" applyFill="1" applyBorder="1" applyAlignment="1" applyProtection="1">
      <alignment horizontal="center" vertical="center" wrapText="1"/>
    </xf>
    <xf numFmtId="0" fontId="72" fillId="57" borderId="77" xfId="1" applyFont="1" applyFill="1" applyBorder="1" applyAlignment="1" applyProtection="1">
      <alignment horizontal="center" vertical="center" wrapText="1"/>
    </xf>
    <xf numFmtId="0" fontId="72" fillId="57" borderId="33" xfId="1" applyFont="1" applyFill="1" applyBorder="1" applyAlignment="1" applyProtection="1">
      <alignment horizontal="center" vertical="center" wrapText="1"/>
    </xf>
    <xf numFmtId="0" fontId="72" fillId="57" borderId="19" xfId="1" applyFont="1" applyFill="1" applyBorder="1" applyAlignment="1" applyProtection="1">
      <alignment horizontal="center" vertical="center" wrapText="1"/>
    </xf>
    <xf numFmtId="0" fontId="72" fillId="57" borderId="78" xfId="1" applyFont="1" applyFill="1" applyBorder="1" applyAlignment="1" applyProtection="1">
      <alignment horizontal="center" vertical="center" wrapText="1"/>
    </xf>
    <xf numFmtId="0" fontId="72" fillId="72" borderId="121" xfId="1" applyFont="1" applyFill="1" applyBorder="1" applyAlignment="1" applyProtection="1">
      <alignment horizontal="center" vertical="center"/>
    </xf>
    <xf numFmtId="0" fontId="72" fillId="72" borderId="12" xfId="1" applyFont="1" applyFill="1" applyBorder="1" applyAlignment="1" applyProtection="1">
      <alignment horizontal="center" vertical="center"/>
    </xf>
    <xf numFmtId="0" fontId="72" fillId="72" borderId="16" xfId="1" applyFont="1" applyFill="1" applyBorder="1" applyAlignment="1" applyProtection="1">
      <alignment horizontal="center" vertical="center"/>
    </xf>
    <xf numFmtId="0" fontId="72" fillId="72" borderId="115" xfId="1" applyFont="1" applyFill="1" applyBorder="1" applyAlignment="1" applyProtection="1">
      <alignment horizontal="center" vertical="center"/>
    </xf>
    <xf numFmtId="0" fontId="99" fillId="86" borderId="46" xfId="1" applyFont="1" applyFill="1" applyBorder="1" applyAlignment="1" applyProtection="1">
      <alignment horizontal="center" vertical="center" wrapText="1"/>
    </xf>
    <xf numFmtId="0" fontId="99" fillId="86" borderId="9" xfId="1" applyFont="1" applyFill="1" applyBorder="1" applyAlignment="1" applyProtection="1">
      <alignment horizontal="center" vertical="center" wrapText="1"/>
    </xf>
    <xf numFmtId="0" fontId="99" fillId="86" borderId="10" xfId="1" applyFont="1" applyFill="1" applyBorder="1" applyAlignment="1" applyProtection="1">
      <alignment horizontal="center" vertical="center" wrapText="1"/>
    </xf>
    <xf numFmtId="0" fontId="100" fillId="86" borderId="3" xfId="1" applyFont="1" applyFill="1" applyBorder="1" applyAlignment="1" applyProtection="1">
      <alignment horizontal="center" vertical="center" wrapText="1"/>
    </xf>
    <xf numFmtId="0" fontId="100" fillId="86" borderId="11" xfId="1" applyFont="1" applyFill="1" applyBorder="1" applyAlignment="1" applyProtection="1">
      <alignment horizontal="center" vertical="center" wrapText="1"/>
    </xf>
    <xf numFmtId="0" fontId="100" fillId="86" borderId="65" xfId="1" applyFont="1" applyFill="1" applyBorder="1" applyAlignment="1" applyProtection="1">
      <alignment horizontal="center" vertical="center" wrapText="1"/>
    </xf>
    <xf numFmtId="0" fontId="72" fillId="72" borderId="2" xfId="1" applyFont="1" applyFill="1" applyBorder="1" applyAlignment="1" applyProtection="1">
      <alignment horizontal="center" vertical="center" wrapText="1"/>
    </xf>
    <xf numFmtId="0" fontId="72" fillId="72" borderId="54" xfId="1" applyFont="1" applyFill="1" applyBorder="1" applyAlignment="1" applyProtection="1">
      <alignment horizontal="center" vertical="center" wrapText="1"/>
    </xf>
    <xf numFmtId="0" fontId="72" fillId="72" borderId="73" xfId="1" applyFont="1" applyFill="1" applyBorder="1" applyAlignment="1" applyProtection="1">
      <alignment horizontal="center" vertical="center" wrapText="1"/>
    </xf>
    <xf numFmtId="0" fontId="72" fillId="53" borderId="3" xfId="1" applyFont="1" applyFill="1" applyBorder="1" applyAlignment="1" applyProtection="1">
      <alignment horizontal="center" vertical="center"/>
    </xf>
    <xf numFmtId="0" fontId="72" fillId="53" borderId="11" xfId="1" applyFont="1" applyFill="1" applyBorder="1" applyAlignment="1" applyProtection="1">
      <alignment horizontal="center" vertical="center"/>
    </xf>
    <xf numFmtId="0" fontId="72" fillId="53" borderId="2" xfId="116" applyFont="1" applyFill="1" applyBorder="1" applyAlignment="1" applyProtection="1">
      <alignment horizontal="center" vertical="center" wrapText="1"/>
    </xf>
    <xf numFmtId="0" fontId="72" fillId="53" borderId="48" xfId="116" applyFont="1" applyFill="1" applyBorder="1" applyAlignment="1" applyProtection="1">
      <alignment horizontal="center" vertical="center" wrapText="1"/>
    </xf>
    <xf numFmtId="0" fontId="72" fillId="53" borderId="62" xfId="116" applyFont="1" applyFill="1" applyBorder="1" applyAlignment="1" applyProtection="1">
      <alignment horizontal="center" vertical="center" wrapText="1"/>
    </xf>
    <xf numFmtId="0" fontId="72" fillId="53" borderId="54" xfId="116" applyFont="1" applyFill="1" applyBorder="1" applyAlignment="1" applyProtection="1">
      <alignment horizontal="center" vertical="center" wrapText="1"/>
    </xf>
    <xf numFmtId="0" fontId="72" fillId="53" borderId="57" xfId="116" applyFont="1" applyFill="1" applyBorder="1" applyAlignment="1" applyProtection="1">
      <alignment horizontal="center" vertical="center" wrapText="1"/>
    </xf>
    <xf numFmtId="0" fontId="72" fillId="53" borderId="56" xfId="116" applyFont="1" applyFill="1" applyBorder="1" applyAlignment="1" applyProtection="1">
      <alignment horizontal="center" vertical="center" wrapText="1"/>
    </xf>
    <xf numFmtId="0" fontId="72" fillId="61" borderId="2" xfId="116" applyFont="1" applyFill="1" applyBorder="1" applyAlignment="1" applyProtection="1">
      <alignment horizontal="center" vertical="center"/>
    </xf>
    <xf numFmtId="0" fontId="72" fillId="61" borderId="3" xfId="116" applyFont="1" applyFill="1" applyBorder="1" applyAlignment="1" applyProtection="1">
      <alignment horizontal="center" vertical="center"/>
    </xf>
    <xf numFmtId="0" fontId="72" fillId="61" borderId="62" xfId="116" applyFont="1" applyFill="1" applyBorder="1" applyAlignment="1" applyProtection="1">
      <alignment horizontal="center" vertical="center"/>
    </xf>
    <xf numFmtId="0" fontId="72" fillId="61" borderId="54" xfId="116" applyFont="1" applyFill="1" applyBorder="1" applyAlignment="1" applyProtection="1">
      <alignment horizontal="center" vertical="center"/>
    </xf>
    <xf numFmtId="0" fontId="72" fillId="61" borderId="11" xfId="116" applyFont="1" applyFill="1" applyBorder="1" applyAlignment="1" applyProtection="1">
      <alignment horizontal="center" vertical="center"/>
    </xf>
    <xf numFmtId="0" fontId="72" fillId="61" borderId="56" xfId="116" applyFont="1" applyFill="1" applyBorder="1" applyAlignment="1" applyProtection="1">
      <alignment horizontal="center" vertical="center"/>
    </xf>
    <xf numFmtId="0" fontId="97" fillId="50" borderId="11" xfId="116" applyFont="1" applyFill="1" applyBorder="1" applyAlignment="1" applyProtection="1">
      <alignment horizontal="center" vertical="center"/>
    </xf>
    <xf numFmtId="0" fontId="97" fillId="50" borderId="56" xfId="116" applyFont="1" applyFill="1" applyBorder="1" applyAlignment="1" applyProtection="1">
      <alignment horizontal="center" vertical="center"/>
    </xf>
    <xf numFmtId="0" fontId="70" fillId="87" borderId="8" xfId="116" applyFont="1" applyFill="1" applyBorder="1" applyAlignment="1" applyProtection="1">
      <alignment horizontal="center" vertical="center"/>
    </xf>
    <xf numFmtId="0" fontId="70" fillId="87" borderId="41" xfId="116" applyFont="1" applyFill="1" applyBorder="1" applyAlignment="1" applyProtection="1">
      <alignment horizontal="center" vertical="center"/>
    </xf>
    <xf numFmtId="0" fontId="70" fillId="87" borderId="0" xfId="116" applyFont="1" applyFill="1" applyBorder="1" applyAlignment="1" applyProtection="1">
      <alignment horizontal="center" vertical="center"/>
    </xf>
    <xf numFmtId="0" fontId="70" fillId="87" borderId="44" xfId="116" applyFont="1" applyFill="1" applyBorder="1" applyAlignment="1" applyProtection="1">
      <alignment horizontal="center" vertical="center"/>
    </xf>
    <xf numFmtId="0" fontId="99" fillId="86" borderId="52" xfId="1" applyFont="1" applyFill="1" applyBorder="1" applyAlignment="1" applyProtection="1">
      <alignment horizontal="center" vertical="center" wrapText="1"/>
    </xf>
    <xf numFmtId="0" fontId="99" fillId="86" borderId="0" xfId="1" applyFont="1" applyFill="1" applyBorder="1" applyAlignment="1" applyProtection="1">
      <alignment horizontal="center" vertical="center" wrapText="1"/>
    </xf>
    <xf numFmtId="0" fontId="99" fillId="86" borderId="44" xfId="1" applyFont="1" applyFill="1" applyBorder="1" applyAlignment="1" applyProtection="1">
      <alignment horizontal="center" vertical="center" wrapText="1"/>
    </xf>
    <xf numFmtId="0" fontId="72" fillId="57" borderId="52" xfId="1" applyFont="1" applyFill="1" applyBorder="1" applyAlignment="1" applyProtection="1">
      <alignment horizontal="center" vertical="center" wrapText="1"/>
    </xf>
    <xf numFmtId="0" fontId="72" fillId="57" borderId="0" xfId="1" applyFont="1" applyFill="1" applyBorder="1" applyAlignment="1" applyProtection="1">
      <alignment horizontal="center" vertical="center" wrapText="1"/>
    </xf>
    <xf numFmtId="0" fontId="72" fillId="57" borderId="44" xfId="1" applyFont="1" applyFill="1" applyBorder="1" applyAlignment="1" applyProtection="1">
      <alignment horizontal="center" vertical="center" wrapText="1"/>
    </xf>
    <xf numFmtId="0" fontId="72" fillId="61" borderId="15" xfId="116" applyFont="1" applyFill="1" applyBorder="1" applyAlignment="1" applyProtection="1">
      <alignment horizontal="center" vertical="center" wrapText="1"/>
    </xf>
    <xf numFmtId="0" fontId="72" fillId="61" borderId="84" xfId="116" applyFont="1" applyFill="1" applyBorder="1" applyAlignment="1" applyProtection="1">
      <alignment horizontal="center" vertical="center" wrapText="1"/>
    </xf>
    <xf numFmtId="0" fontId="72" fillId="92" borderId="11" xfId="1" applyFont="1" applyFill="1" applyBorder="1" applyAlignment="1" applyProtection="1">
      <alignment horizontal="center" vertical="center" wrapText="1"/>
    </xf>
    <xf numFmtId="0" fontId="72" fillId="92" borderId="65" xfId="1" applyFont="1" applyFill="1" applyBorder="1" applyAlignment="1" applyProtection="1">
      <alignment horizontal="center" vertical="center" wrapText="1"/>
    </xf>
    <xf numFmtId="0" fontId="72" fillId="92" borderId="54" xfId="1" applyFont="1" applyFill="1" applyBorder="1" applyAlignment="1" applyProtection="1">
      <alignment horizontal="center" vertical="center" wrapText="1"/>
    </xf>
    <xf numFmtId="0" fontId="72" fillId="92" borderId="73" xfId="1" applyFont="1" applyFill="1" applyBorder="1" applyAlignment="1" applyProtection="1">
      <alignment horizontal="center" vertical="center" wrapText="1"/>
    </xf>
    <xf numFmtId="0" fontId="72" fillId="74" borderId="7" xfId="1" applyFont="1" applyFill="1" applyBorder="1" applyAlignment="1" applyProtection="1">
      <alignment horizontal="center" vertical="center" wrapText="1"/>
    </xf>
    <xf numFmtId="0" fontId="72" fillId="74" borderId="122" xfId="1" applyFont="1" applyFill="1" applyBorder="1" applyAlignment="1" applyProtection="1">
      <alignment horizontal="center" vertical="center" wrapText="1"/>
    </xf>
    <xf numFmtId="0" fontId="72" fillId="74" borderId="82" xfId="1" applyFont="1" applyFill="1" applyBorder="1" applyAlignment="1" applyProtection="1">
      <alignment horizontal="center" vertical="center" wrapText="1"/>
    </xf>
    <xf numFmtId="0" fontId="72" fillId="74" borderId="21" xfId="1" applyFont="1" applyFill="1" applyBorder="1" applyAlignment="1" applyProtection="1">
      <alignment horizontal="center" vertical="center" wrapText="1"/>
    </xf>
    <xf numFmtId="0" fontId="64" fillId="74" borderId="65" xfId="1" applyFont="1" applyFill="1" applyBorder="1" applyAlignment="1" applyProtection="1">
      <alignment horizontal="center" vertical="center" wrapText="1"/>
      <protection locked="0"/>
    </xf>
    <xf numFmtId="0" fontId="72" fillId="51" borderId="5" xfId="1" applyFont="1" applyFill="1" applyBorder="1" applyAlignment="1" applyProtection="1">
      <alignment horizontal="center" vertical="center" wrapText="1"/>
    </xf>
    <xf numFmtId="0" fontId="72" fillId="51" borderId="18" xfId="1" applyFont="1" applyFill="1" applyBorder="1" applyAlignment="1" applyProtection="1">
      <alignment horizontal="center" vertical="center" wrapText="1"/>
    </xf>
    <xf numFmtId="0" fontId="72" fillId="51" borderId="64" xfId="1" applyFont="1" applyFill="1" applyBorder="1" applyAlignment="1" applyProtection="1">
      <alignment horizontal="center" vertical="center" wrapText="1"/>
    </xf>
    <xf numFmtId="0" fontId="98" fillId="86" borderId="150" xfId="116" applyFont="1" applyFill="1" applyBorder="1" applyAlignment="1" applyProtection="1">
      <alignment horizontal="center" vertical="center"/>
    </xf>
    <xf numFmtId="0" fontId="98" fillId="86" borderId="151" xfId="116" applyFont="1" applyFill="1" applyBorder="1" applyAlignment="1" applyProtection="1">
      <alignment horizontal="center" vertical="center"/>
    </xf>
    <xf numFmtId="14" fontId="72" fillId="72" borderId="200" xfId="116" applyNumberFormat="1" applyFont="1" applyFill="1" applyBorder="1" applyAlignment="1" applyProtection="1">
      <alignment horizontal="center" vertical="center"/>
      <protection locked="0"/>
    </xf>
    <xf numFmtId="14" fontId="72" fillId="72" borderId="202" xfId="116" applyNumberFormat="1" applyFont="1" applyFill="1" applyBorder="1" applyAlignment="1" applyProtection="1">
      <alignment horizontal="center" vertical="center"/>
      <protection locked="0"/>
    </xf>
    <xf numFmtId="14" fontId="72" fillId="72" borderId="204" xfId="116" applyNumberFormat="1" applyFont="1" applyFill="1" applyBorder="1" applyAlignment="1" applyProtection="1">
      <alignment horizontal="center" vertical="center"/>
      <protection locked="0"/>
    </xf>
    <xf numFmtId="0" fontId="97" fillId="61" borderId="3" xfId="116" applyFont="1" applyFill="1" applyBorder="1" applyAlignment="1" applyProtection="1">
      <alignment horizontal="center" vertical="center"/>
      <protection locked="0"/>
    </xf>
    <xf numFmtId="0" fontId="97" fillId="61" borderId="11" xfId="116" applyFont="1" applyFill="1" applyBorder="1" applyAlignment="1" applyProtection="1">
      <alignment horizontal="center" vertical="center"/>
      <protection locked="0"/>
    </xf>
    <xf numFmtId="0" fontId="97" fillId="61" borderId="65" xfId="116" applyFont="1" applyFill="1" applyBorder="1" applyAlignment="1" applyProtection="1">
      <alignment horizontal="center" vertical="center"/>
      <protection locked="0"/>
    </xf>
    <xf numFmtId="0" fontId="70" fillId="91" borderId="76" xfId="116" applyFont="1" applyFill="1" applyBorder="1" applyAlignment="1" applyProtection="1">
      <alignment horizontal="center" vertical="center"/>
      <protection locked="0"/>
    </xf>
    <xf numFmtId="0" fontId="70" fillId="91" borderId="117" xfId="116" applyFont="1" applyFill="1" applyBorder="1" applyAlignment="1" applyProtection="1">
      <alignment horizontal="center" vertical="center"/>
      <protection locked="0"/>
    </xf>
    <xf numFmtId="0" fontId="70" fillId="91" borderId="118" xfId="116" applyFont="1" applyFill="1" applyBorder="1" applyAlignment="1" applyProtection="1">
      <alignment horizontal="center" vertical="center"/>
      <protection locked="0"/>
    </xf>
    <xf numFmtId="0" fontId="64" fillId="61" borderId="62" xfId="1" applyFont="1" applyFill="1" applyBorder="1" applyAlignment="1" applyProtection="1">
      <alignment horizontal="center" vertical="center"/>
      <protection locked="0"/>
    </xf>
    <xf numFmtId="0" fontId="64" fillId="61" borderId="56" xfId="1" applyFont="1" applyFill="1" applyBorder="1" applyAlignment="1" applyProtection="1">
      <alignment horizontal="center" vertical="center"/>
      <protection locked="0"/>
    </xf>
    <xf numFmtId="0" fontId="64" fillId="61" borderId="66" xfId="1" applyFont="1" applyFill="1" applyBorder="1" applyAlignment="1" applyProtection="1">
      <alignment horizontal="center" vertical="center"/>
      <protection locked="0"/>
    </xf>
    <xf numFmtId="10" fontId="64" fillId="67" borderId="2" xfId="1" applyNumberFormat="1" applyFont="1" applyFill="1" applyBorder="1" applyAlignment="1" applyProtection="1">
      <alignment horizontal="center" vertical="center" wrapText="1"/>
    </xf>
    <xf numFmtId="0" fontId="64" fillId="67" borderId="54" xfId="1" applyFont="1" applyFill="1" applyBorder="1" applyAlignment="1" applyProtection="1">
      <alignment horizontal="center" vertical="center" wrapText="1"/>
    </xf>
    <xf numFmtId="0" fontId="64" fillId="67" borderId="73" xfId="1" applyFont="1" applyFill="1" applyBorder="1" applyAlignment="1" applyProtection="1">
      <alignment horizontal="center" vertical="center" wrapText="1"/>
    </xf>
    <xf numFmtId="0" fontId="64" fillId="0" borderId="3" xfId="0" applyFont="1" applyBorder="1" applyAlignment="1" applyProtection="1">
      <alignment horizontal="center" vertical="center"/>
    </xf>
    <xf numFmtId="0" fontId="64" fillId="0" borderId="11" xfId="0" applyFont="1" applyBorder="1" applyAlignment="1" applyProtection="1">
      <alignment horizontal="center" vertical="center"/>
    </xf>
    <xf numFmtId="0" fontId="64" fillId="0" borderId="65" xfId="0" applyFont="1" applyBorder="1" applyAlignment="1" applyProtection="1">
      <alignment horizontal="center" vertical="center"/>
    </xf>
    <xf numFmtId="10" fontId="64" fillId="67" borderId="3" xfId="1" applyNumberFormat="1" applyFont="1" applyFill="1" applyBorder="1" applyAlignment="1" applyProtection="1">
      <alignment horizontal="center" vertical="center" wrapText="1"/>
    </xf>
    <xf numFmtId="0" fontId="64" fillId="67" borderId="11" xfId="1"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wrapText="1"/>
    </xf>
    <xf numFmtId="0" fontId="64" fillId="61" borderId="3" xfId="116"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61" borderId="65" xfId="116" applyFont="1" applyFill="1" applyBorder="1" applyAlignment="1" applyProtection="1">
      <alignment horizontal="center" vertical="center" wrapText="1"/>
    </xf>
    <xf numFmtId="0" fontId="72" fillId="74" borderId="6" xfId="1" applyFont="1" applyFill="1" applyBorder="1" applyAlignment="1" applyProtection="1">
      <alignment horizontal="center" vertical="center" wrapText="1"/>
    </xf>
    <xf numFmtId="0" fontId="72" fillId="74" borderId="19" xfId="1" applyFont="1" applyFill="1" applyBorder="1" applyAlignment="1" applyProtection="1">
      <alignment horizontal="center" vertical="center" wrapText="1"/>
    </xf>
    <xf numFmtId="0" fontId="72" fillId="92" borderId="5" xfId="1" applyFont="1" applyFill="1" applyBorder="1" applyAlignment="1" applyProtection="1">
      <alignment horizontal="center" vertical="center" wrapText="1"/>
    </xf>
    <xf numFmtId="0" fontId="72" fillId="92" borderId="18" xfId="1" applyFont="1" applyFill="1" applyBorder="1" applyAlignment="1" applyProtection="1">
      <alignment horizontal="center" vertical="center" wrapText="1"/>
    </xf>
    <xf numFmtId="0" fontId="72" fillId="92" borderId="64" xfId="1" applyFont="1" applyFill="1" applyBorder="1" applyAlignment="1" applyProtection="1">
      <alignment horizontal="center" vertical="center" wrapText="1"/>
    </xf>
    <xf numFmtId="0" fontId="72" fillId="61" borderId="7" xfId="116" applyFont="1" applyFill="1" applyBorder="1" applyAlignment="1" applyProtection="1">
      <alignment horizontal="center" vertical="center"/>
    </xf>
    <xf numFmtId="0" fontId="72" fillId="61" borderId="8" xfId="116" applyFont="1" applyFill="1" applyBorder="1" applyAlignment="1" applyProtection="1">
      <alignment horizontal="center" vertical="center"/>
    </xf>
    <xf numFmtId="0" fontId="72" fillId="61" borderId="122" xfId="116" applyFont="1" applyFill="1" applyBorder="1" applyAlignment="1" applyProtection="1">
      <alignment horizontal="center" vertical="center"/>
    </xf>
    <xf numFmtId="0" fontId="72" fillId="97" borderId="3" xfId="1" applyFont="1" applyFill="1" applyBorder="1" applyAlignment="1" applyProtection="1">
      <alignment horizontal="center" vertical="center" wrapText="1"/>
    </xf>
    <xf numFmtId="0" fontId="72" fillId="97" borderId="11" xfId="1" applyFont="1" applyFill="1" applyBorder="1" applyAlignment="1" applyProtection="1">
      <alignment horizontal="center" vertical="center" wrapText="1"/>
    </xf>
    <xf numFmtId="0" fontId="72" fillId="97" borderId="65" xfId="1" applyFont="1" applyFill="1" applyBorder="1" applyAlignment="1" applyProtection="1">
      <alignment horizontal="center" vertical="center" wrapText="1"/>
    </xf>
    <xf numFmtId="0" fontId="72" fillId="61" borderId="6" xfId="116" applyFont="1" applyFill="1" applyBorder="1" applyAlignment="1" applyProtection="1">
      <alignment horizontal="center" vertical="center"/>
    </xf>
    <xf numFmtId="0" fontId="72" fillId="61" borderId="41" xfId="116" applyFont="1" applyFill="1" applyBorder="1" applyAlignment="1" applyProtection="1">
      <alignment horizontal="center" vertical="center"/>
    </xf>
    <xf numFmtId="0" fontId="98" fillId="86" borderId="140" xfId="116" applyFont="1" applyFill="1" applyBorder="1" applyAlignment="1" applyProtection="1">
      <alignment horizontal="center" vertical="center"/>
    </xf>
    <xf numFmtId="0" fontId="98" fillId="86" borderId="141" xfId="116" applyFont="1" applyFill="1" applyBorder="1" applyAlignment="1" applyProtection="1">
      <alignment horizontal="center" vertical="center"/>
    </xf>
    <xf numFmtId="0" fontId="98" fillId="86" borderId="141" xfId="116" applyFont="1" applyFill="1" applyBorder="1" applyAlignment="1" applyProtection="1">
      <alignment horizontal="center" vertical="center" wrapText="1"/>
    </xf>
    <xf numFmtId="0" fontId="96" fillId="50" borderId="143" xfId="0" applyFont="1" applyFill="1" applyBorder="1" applyAlignment="1" applyProtection="1">
      <alignment horizontal="center" vertical="center"/>
    </xf>
    <xf numFmtId="0" fontId="96" fillId="50" borderId="125" xfId="0" applyFont="1" applyFill="1" applyBorder="1" applyAlignment="1" applyProtection="1">
      <alignment horizontal="center" vertical="center"/>
    </xf>
    <xf numFmtId="0" fontId="97" fillId="61" borderId="76" xfId="116" applyFont="1" applyFill="1" applyBorder="1" applyAlignment="1" applyProtection="1">
      <alignment horizontal="center" vertical="center" wrapText="1"/>
      <protection locked="0"/>
    </xf>
    <xf numFmtId="0" fontId="97" fillId="61" borderId="117" xfId="116" applyFont="1" applyFill="1" applyBorder="1" applyAlignment="1" applyProtection="1">
      <alignment horizontal="center" vertical="center"/>
      <protection locked="0"/>
    </xf>
    <xf numFmtId="0" fontId="97" fillId="61" borderId="118" xfId="116" applyFont="1" applyFill="1" applyBorder="1" applyAlignment="1" applyProtection="1">
      <alignment horizontal="center" vertical="center"/>
      <protection locked="0"/>
    </xf>
    <xf numFmtId="0" fontId="97" fillId="61" borderId="4" xfId="116" applyFont="1" applyFill="1" applyBorder="1" applyAlignment="1" applyProtection="1">
      <alignment horizontal="center" vertical="center" wrapText="1"/>
      <protection locked="0"/>
    </xf>
    <xf numFmtId="0" fontId="97" fillId="61" borderId="119" xfId="116" applyFont="1" applyFill="1" applyBorder="1" applyAlignment="1" applyProtection="1">
      <alignment horizontal="center" vertical="center" wrapText="1"/>
      <protection locked="0"/>
    </xf>
    <xf numFmtId="0" fontId="97" fillId="61" borderId="120" xfId="116" applyFont="1" applyFill="1" applyBorder="1" applyAlignment="1" applyProtection="1">
      <alignment horizontal="center" vertical="center" wrapText="1"/>
      <protection locked="0"/>
    </xf>
    <xf numFmtId="0" fontId="97" fillId="61" borderId="2" xfId="116" applyFont="1" applyFill="1" applyBorder="1" applyAlignment="1" applyProtection="1">
      <alignment horizontal="center" vertical="center"/>
      <protection locked="0"/>
    </xf>
    <xf numFmtId="0" fontId="97" fillId="61" borderId="54" xfId="116" applyFont="1" applyFill="1" applyBorder="1" applyAlignment="1" applyProtection="1">
      <alignment horizontal="center" vertical="center"/>
      <protection locked="0"/>
    </xf>
    <xf numFmtId="0" fontId="97" fillId="61" borderId="73" xfId="116" applyFont="1" applyFill="1" applyBorder="1" applyAlignment="1" applyProtection="1">
      <alignment horizontal="center" vertical="center"/>
      <protection locked="0"/>
    </xf>
    <xf numFmtId="0" fontId="72" fillId="56" borderId="62" xfId="1" applyFont="1" applyFill="1" applyBorder="1" applyAlignment="1" applyProtection="1">
      <alignment horizontal="center" vertical="center" wrapText="1"/>
    </xf>
    <xf numFmtId="0" fontId="72" fillId="56" borderId="56" xfId="1" applyFont="1" applyFill="1" applyBorder="1" applyAlignment="1" applyProtection="1">
      <alignment horizontal="center" vertical="center" wrapText="1"/>
    </xf>
    <xf numFmtId="0" fontId="72" fillId="50" borderId="3" xfId="1" applyFont="1" applyFill="1" applyBorder="1" applyAlignment="1" applyProtection="1">
      <alignment horizontal="center" vertical="center" wrapText="1"/>
    </xf>
    <xf numFmtId="0" fontId="102" fillId="86" borderId="7" xfId="116" applyFont="1" applyFill="1" applyBorder="1" applyAlignment="1" applyProtection="1">
      <alignment horizontal="center" vertical="center"/>
    </xf>
    <xf numFmtId="0" fontId="102" fillId="86" borderId="8" xfId="116" applyFont="1" applyFill="1" applyBorder="1" applyAlignment="1" applyProtection="1">
      <alignment horizontal="center" vertical="center"/>
    </xf>
    <xf numFmtId="0" fontId="102" fillId="86" borderId="41" xfId="116" applyFont="1" applyFill="1" applyBorder="1" applyAlignment="1" applyProtection="1">
      <alignment horizontal="center" vertical="center"/>
    </xf>
    <xf numFmtId="0" fontId="102" fillId="86" borderId="52" xfId="116" applyFont="1" applyFill="1" applyBorder="1" applyAlignment="1" applyProtection="1">
      <alignment horizontal="center" vertical="center"/>
    </xf>
    <xf numFmtId="0" fontId="102" fillId="86" borderId="0" xfId="116" applyFont="1" applyFill="1" applyBorder="1" applyAlignment="1" applyProtection="1">
      <alignment horizontal="center" vertical="center"/>
    </xf>
    <xf numFmtId="0" fontId="102" fillId="86" borderId="44" xfId="116" applyFont="1" applyFill="1" applyBorder="1" applyAlignment="1" applyProtection="1">
      <alignment horizontal="center" vertical="center"/>
    </xf>
    <xf numFmtId="0" fontId="98" fillId="86" borderId="151" xfId="116" applyFont="1" applyFill="1" applyBorder="1" applyAlignment="1" applyProtection="1">
      <alignment horizontal="center" vertical="center" wrapText="1"/>
    </xf>
    <xf numFmtId="0" fontId="98" fillId="86" borderId="152" xfId="116" applyFont="1" applyFill="1" applyBorder="1" applyAlignment="1" applyProtection="1">
      <alignment horizontal="center" vertical="center" wrapText="1"/>
    </xf>
    <xf numFmtId="0" fontId="96" fillId="50" borderId="19" xfId="0" applyFont="1" applyFill="1" applyBorder="1" applyAlignment="1" applyProtection="1">
      <alignment horizontal="center" vertical="center"/>
    </xf>
    <xf numFmtId="14" fontId="72" fillId="72" borderId="3" xfId="116" applyNumberFormat="1" applyFont="1" applyFill="1" applyBorder="1" applyAlignment="1" applyProtection="1">
      <alignment horizontal="center" vertical="center"/>
      <protection locked="0"/>
    </xf>
    <xf numFmtId="14" fontId="72" fillId="72" borderId="11" xfId="116" applyNumberFormat="1" applyFont="1" applyFill="1" applyBorder="1" applyAlignment="1" applyProtection="1">
      <alignment horizontal="center" vertical="center"/>
      <protection locked="0"/>
    </xf>
    <xf numFmtId="14" fontId="72" fillId="72" borderId="65" xfId="116" applyNumberFormat="1" applyFont="1" applyFill="1" applyBorder="1" applyAlignment="1" applyProtection="1">
      <alignment horizontal="center" vertical="center"/>
      <protection locked="0"/>
    </xf>
    <xf numFmtId="0" fontId="124" fillId="51" borderId="7" xfId="116" applyFont="1" applyFill="1" applyBorder="1" applyAlignment="1" applyProtection="1">
      <alignment horizontal="center" vertical="center"/>
    </xf>
    <xf numFmtId="0" fontId="124" fillId="51" borderId="8" xfId="116" applyFont="1" applyFill="1" applyBorder="1" applyAlignment="1" applyProtection="1">
      <alignment horizontal="center" vertical="center"/>
    </xf>
    <xf numFmtId="0" fontId="124" fillId="51" borderId="41" xfId="116" applyFont="1" applyFill="1" applyBorder="1" applyAlignment="1" applyProtection="1">
      <alignment horizontal="center" vertical="center"/>
    </xf>
    <xf numFmtId="0" fontId="124" fillId="88" borderId="7" xfId="116" applyFont="1" applyFill="1" applyBorder="1" applyAlignment="1" applyProtection="1">
      <alignment horizontal="center" vertical="center"/>
    </xf>
    <xf numFmtId="0" fontId="124" fillId="88" borderId="8" xfId="116" applyFont="1" applyFill="1" applyBorder="1" applyAlignment="1" applyProtection="1">
      <alignment horizontal="center" vertical="center"/>
    </xf>
    <xf numFmtId="0" fontId="124" fillId="88" borderId="41" xfId="116" applyFont="1" applyFill="1" applyBorder="1" applyAlignment="1" applyProtection="1">
      <alignment horizontal="center" vertical="center"/>
    </xf>
    <xf numFmtId="0" fontId="92" fillId="80" borderId="7" xfId="0" applyFont="1" applyFill="1" applyBorder="1" applyAlignment="1" applyProtection="1">
      <alignment horizontal="center" vertical="center" wrapText="1"/>
    </xf>
    <xf numFmtId="0" fontId="92" fillId="80" borderId="8" xfId="0" applyFont="1" applyFill="1" applyBorder="1" applyAlignment="1" applyProtection="1">
      <alignment horizontal="center" vertical="center" wrapText="1"/>
    </xf>
    <xf numFmtId="0" fontId="92" fillId="80" borderId="41" xfId="0" applyFont="1" applyFill="1" applyBorder="1" applyAlignment="1" applyProtection="1">
      <alignment horizontal="center" vertical="center" wrapText="1"/>
    </xf>
    <xf numFmtId="0" fontId="92" fillId="80" borderId="52" xfId="0" applyFont="1" applyFill="1" applyBorder="1" applyAlignment="1" applyProtection="1">
      <alignment horizontal="center" vertical="center" wrapText="1"/>
    </xf>
    <xf numFmtId="0" fontId="92" fillId="80" borderId="0" xfId="0" applyFont="1" applyFill="1" applyBorder="1" applyAlignment="1" applyProtection="1">
      <alignment horizontal="center" vertical="center" wrapText="1"/>
    </xf>
    <xf numFmtId="0" fontId="92" fillId="80" borderId="44" xfId="0" applyFont="1" applyFill="1" applyBorder="1" applyAlignment="1" applyProtection="1">
      <alignment horizontal="center" vertical="center" wrapText="1"/>
    </xf>
    <xf numFmtId="0" fontId="92" fillId="80" borderId="82" xfId="0" applyFont="1" applyFill="1" applyBorder="1" applyAlignment="1" applyProtection="1">
      <alignment horizontal="center" vertical="center" wrapText="1"/>
    </xf>
    <xf numFmtId="0" fontId="92" fillId="80" borderId="20" xfId="0" applyFont="1" applyFill="1" applyBorder="1" applyAlignment="1" applyProtection="1">
      <alignment horizontal="center" vertical="center" wrapText="1"/>
    </xf>
    <xf numFmtId="0" fontId="92" fillId="80" borderId="22" xfId="0" applyFont="1" applyFill="1" applyBorder="1" applyAlignment="1" applyProtection="1">
      <alignment horizontal="center" vertical="center" wrapText="1"/>
    </xf>
    <xf numFmtId="0" fontId="72" fillId="81" borderId="83" xfId="0" applyFont="1" applyFill="1" applyBorder="1" applyAlignment="1" applyProtection="1">
      <alignment horizontal="center" vertical="center" wrapText="1"/>
    </xf>
    <xf numFmtId="0" fontId="72" fillId="81" borderId="15" xfId="0" applyFont="1" applyFill="1" applyBorder="1" applyAlignment="1" applyProtection="1">
      <alignment horizontal="center" vertical="center" wrapText="1"/>
    </xf>
    <xf numFmtId="0" fontId="72" fillId="81" borderId="84" xfId="0" applyFont="1" applyFill="1" applyBorder="1" applyAlignment="1" applyProtection="1">
      <alignment horizontal="center" vertical="center" wrapText="1"/>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98" fillId="86" borderId="201" xfId="116" applyFont="1" applyFill="1" applyBorder="1" applyAlignment="1" applyProtection="1">
      <alignment horizontal="center" vertical="center"/>
      <protection locked="0"/>
    </xf>
    <xf numFmtId="0" fontId="98" fillId="86" borderId="203" xfId="116" applyFont="1" applyFill="1" applyBorder="1" applyAlignment="1" applyProtection="1">
      <alignment horizontal="center" vertical="center"/>
      <protection locked="0"/>
    </xf>
    <xf numFmtId="0" fontId="98" fillId="86" borderId="205" xfId="116" applyFont="1" applyFill="1" applyBorder="1" applyAlignment="1" applyProtection="1">
      <alignment horizontal="center" vertical="center"/>
      <protection locked="0"/>
    </xf>
    <xf numFmtId="0" fontId="98" fillId="86" borderId="7" xfId="116" applyFont="1" applyFill="1" applyBorder="1" applyAlignment="1" applyProtection="1">
      <alignment horizontal="center" vertical="center"/>
    </xf>
    <xf numFmtId="0" fontId="98" fillId="86" borderId="8" xfId="116" applyFont="1" applyFill="1" applyBorder="1" applyAlignment="1" applyProtection="1">
      <alignment horizontal="center" vertical="center"/>
    </xf>
    <xf numFmtId="0" fontId="98" fillId="86" borderId="41" xfId="116" applyFont="1" applyFill="1" applyBorder="1" applyAlignment="1" applyProtection="1">
      <alignment horizontal="center" vertical="center"/>
    </xf>
    <xf numFmtId="0" fontId="98" fillId="86" borderId="52" xfId="116" applyFont="1" applyFill="1" applyBorder="1" applyAlignment="1" applyProtection="1">
      <alignment horizontal="center" vertical="center"/>
    </xf>
    <xf numFmtId="0" fontId="98" fillId="86" borderId="0" xfId="116" applyFont="1" applyFill="1" applyBorder="1" applyAlignment="1" applyProtection="1">
      <alignment horizontal="center" vertical="center"/>
    </xf>
    <xf numFmtId="0" fontId="98" fillId="86" borderId="44" xfId="116" applyFont="1" applyFill="1" applyBorder="1" applyAlignment="1" applyProtection="1">
      <alignment horizontal="center" vertical="center"/>
    </xf>
    <xf numFmtId="0" fontId="98" fillId="86" borderId="127" xfId="116" applyFont="1" applyFill="1" applyBorder="1" applyAlignment="1" applyProtection="1">
      <alignment horizontal="center" vertical="center"/>
    </xf>
    <xf numFmtId="0" fontId="98" fillId="86" borderId="128" xfId="116" applyFont="1" applyFill="1" applyBorder="1" applyAlignment="1" applyProtection="1">
      <alignment horizontal="center" vertical="center"/>
    </xf>
    <xf numFmtId="0" fontId="98" fillId="86" borderId="142" xfId="116" applyFont="1" applyFill="1" applyBorder="1" applyAlignment="1" applyProtection="1">
      <alignment horizontal="center" vertical="center"/>
    </xf>
    <xf numFmtId="0" fontId="98" fillId="86" borderId="144" xfId="116" applyFont="1" applyFill="1" applyBorder="1" applyAlignment="1" applyProtection="1">
      <alignment horizontal="center" vertical="center"/>
    </xf>
    <xf numFmtId="0" fontId="98" fillId="86" borderId="209" xfId="116" applyFont="1" applyFill="1" applyBorder="1" applyAlignment="1" applyProtection="1">
      <alignment horizontal="center" vertical="center"/>
    </xf>
    <xf numFmtId="0" fontId="98" fillId="86" borderId="124" xfId="116" applyFont="1" applyFill="1" applyBorder="1" applyAlignment="1" applyProtection="1">
      <alignment horizontal="center" vertical="center" wrapText="1"/>
    </xf>
    <xf numFmtId="0" fontId="98" fillId="86" borderId="153" xfId="116" applyFont="1" applyFill="1" applyBorder="1" applyAlignment="1" applyProtection="1">
      <alignment horizontal="center" vertical="center" wrapText="1"/>
    </xf>
    <xf numFmtId="0" fontId="96" fillId="50" borderId="20" xfId="0" applyFont="1" applyFill="1" applyBorder="1" applyAlignment="1" applyProtection="1">
      <alignment horizontal="center" vertical="center"/>
    </xf>
    <xf numFmtId="0" fontId="96" fillId="50" borderId="21" xfId="0" applyFont="1" applyFill="1" applyBorder="1" applyAlignment="1" applyProtection="1">
      <alignment horizontal="center" vertical="center"/>
    </xf>
    <xf numFmtId="0" fontId="96" fillId="50" borderId="77" xfId="0" applyFont="1" applyFill="1" applyBorder="1" applyAlignment="1" applyProtection="1">
      <alignment horizontal="center" vertical="center"/>
    </xf>
    <xf numFmtId="14" fontId="72" fillId="51" borderId="200" xfId="116" applyNumberFormat="1" applyFont="1" applyFill="1" applyBorder="1" applyAlignment="1" applyProtection="1">
      <alignment horizontal="center" vertical="center"/>
      <protection locked="0"/>
    </xf>
    <xf numFmtId="14" fontId="72" fillId="51" borderId="202" xfId="116" applyNumberFormat="1" applyFont="1" applyFill="1" applyBorder="1" applyAlignment="1" applyProtection="1">
      <alignment horizontal="center" vertical="center"/>
      <protection locked="0"/>
    </xf>
    <xf numFmtId="14" fontId="72" fillId="51" borderId="204" xfId="116" applyNumberFormat="1" applyFont="1" applyFill="1" applyBorder="1" applyAlignment="1" applyProtection="1">
      <alignment horizontal="center" vertical="center"/>
      <protection locked="0"/>
    </xf>
    <xf numFmtId="14" fontId="72" fillId="51" borderId="3" xfId="116" applyNumberFormat="1" applyFont="1" applyFill="1" applyBorder="1" applyAlignment="1" applyProtection="1">
      <alignment horizontal="center" vertical="center"/>
      <protection locked="0"/>
    </xf>
    <xf numFmtId="14" fontId="72" fillId="51" borderId="11" xfId="116" applyNumberFormat="1" applyFont="1" applyFill="1" applyBorder="1" applyAlignment="1" applyProtection="1">
      <alignment horizontal="center" vertical="center"/>
      <protection locked="0"/>
    </xf>
    <xf numFmtId="14" fontId="72" fillId="51" borderId="65" xfId="116" applyNumberFormat="1" applyFont="1" applyFill="1" applyBorder="1" applyAlignment="1" applyProtection="1">
      <alignment horizontal="center" vertical="center"/>
      <protection locked="0"/>
    </xf>
    <xf numFmtId="0" fontId="72" fillId="61" borderId="210" xfId="116" applyFont="1" applyFill="1" applyBorder="1" applyAlignment="1" applyProtection="1">
      <alignment horizontal="center" vertical="center"/>
      <protection locked="0"/>
    </xf>
    <xf numFmtId="0" fontId="72" fillId="61" borderId="206" xfId="116" applyFont="1" applyFill="1" applyBorder="1" applyAlignment="1" applyProtection="1">
      <alignment horizontal="center" vertical="center"/>
      <protection locked="0"/>
    </xf>
    <xf numFmtId="0" fontId="72" fillId="61" borderId="212" xfId="116" applyFont="1" applyFill="1" applyBorder="1" applyAlignment="1" applyProtection="1">
      <alignment horizontal="center" vertical="center"/>
      <protection locked="0"/>
    </xf>
    <xf numFmtId="0" fontId="97" fillId="61" borderId="2" xfId="116" applyFont="1" applyFill="1" applyBorder="1" applyAlignment="1" applyProtection="1">
      <alignment horizontal="center" vertical="center" wrapText="1"/>
      <protection locked="0"/>
    </xf>
    <xf numFmtId="0" fontId="97" fillId="61" borderId="54" xfId="116" applyFont="1" applyFill="1" applyBorder="1" applyAlignment="1" applyProtection="1">
      <alignment horizontal="center" vertical="center" wrapText="1"/>
      <protection locked="0"/>
    </xf>
    <xf numFmtId="0" fontId="97" fillId="61" borderId="73" xfId="116" applyFont="1" applyFill="1" applyBorder="1" applyAlignment="1" applyProtection="1">
      <alignment horizontal="center" vertical="center" wrapText="1"/>
      <protection locked="0"/>
    </xf>
    <xf numFmtId="0" fontId="97" fillId="61" borderId="3" xfId="116" applyFont="1" applyFill="1" applyBorder="1" applyAlignment="1" applyProtection="1">
      <alignment horizontal="center" vertical="center" wrapText="1"/>
      <protection locked="0"/>
    </xf>
    <xf numFmtId="0" fontId="97" fillId="61" borderId="11" xfId="116" applyFont="1" applyFill="1" applyBorder="1" applyAlignment="1" applyProtection="1">
      <alignment horizontal="center" vertical="center" wrapText="1"/>
      <protection locked="0"/>
    </xf>
    <xf numFmtId="0" fontId="97" fillId="61" borderId="65" xfId="116" applyFont="1" applyFill="1" applyBorder="1" applyAlignment="1" applyProtection="1">
      <alignment horizontal="center" vertical="center" wrapText="1"/>
      <protection locked="0"/>
    </xf>
    <xf numFmtId="14" fontId="97" fillId="61" borderId="3" xfId="116" applyNumberFormat="1" applyFont="1" applyFill="1" applyBorder="1" applyAlignment="1" applyProtection="1">
      <alignment horizontal="center" vertical="center"/>
      <protection locked="0"/>
    </xf>
    <xf numFmtId="0" fontId="70" fillId="91" borderId="76" xfId="116" applyFont="1" applyFill="1" applyBorder="1" applyAlignment="1" applyProtection="1">
      <alignment horizontal="center" vertical="center" wrapText="1"/>
      <protection locked="0"/>
    </xf>
    <xf numFmtId="0" fontId="70" fillId="91" borderId="117" xfId="116" applyFont="1" applyFill="1" applyBorder="1" applyAlignment="1" applyProtection="1">
      <alignment horizontal="center" vertical="center" wrapText="1"/>
      <protection locked="0"/>
    </xf>
    <xf numFmtId="0" fontId="70" fillId="91" borderId="118" xfId="116"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protection locked="0"/>
    </xf>
    <xf numFmtId="0" fontId="135" fillId="61" borderId="4" xfId="116" applyFont="1" applyFill="1" applyBorder="1" applyAlignment="1" applyProtection="1">
      <alignment horizontal="center" vertical="center" wrapText="1"/>
      <protection locked="0"/>
    </xf>
    <xf numFmtId="0" fontId="135" fillId="61" borderId="119" xfId="116" applyFont="1" applyFill="1" applyBorder="1" applyAlignment="1" applyProtection="1">
      <alignment horizontal="center" vertical="center" wrapText="1"/>
      <protection locked="0"/>
    </xf>
    <xf numFmtId="0" fontId="135" fillId="61" borderId="120" xfId="116" applyFont="1" applyFill="1" applyBorder="1" applyAlignment="1" applyProtection="1">
      <alignment horizontal="center" vertical="center" wrapText="1"/>
      <protection locked="0"/>
    </xf>
    <xf numFmtId="0" fontId="135" fillId="61" borderId="76" xfId="116" applyFont="1" applyFill="1" applyBorder="1" applyAlignment="1" applyProtection="1">
      <alignment horizontal="center" vertical="center" wrapText="1"/>
      <protection locked="0"/>
    </xf>
    <xf numFmtId="0" fontId="135" fillId="61" borderId="117" xfId="116" applyFont="1" applyFill="1" applyBorder="1" applyAlignment="1" applyProtection="1">
      <alignment horizontal="center" vertical="center" wrapText="1"/>
      <protection locked="0"/>
    </xf>
    <xf numFmtId="0" fontId="135" fillId="61" borderId="118" xfId="116" applyFont="1" applyFill="1" applyBorder="1" applyAlignment="1" applyProtection="1">
      <alignment horizontal="center" vertical="center" wrapText="1"/>
      <protection locked="0"/>
    </xf>
    <xf numFmtId="0" fontId="97" fillId="61" borderId="117" xfId="116" applyFont="1" applyFill="1" applyBorder="1" applyAlignment="1" applyProtection="1">
      <alignment horizontal="center" vertical="center" wrapText="1"/>
      <protection locked="0"/>
    </xf>
    <xf numFmtId="0" fontId="97" fillId="61" borderId="118" xfId="116" applyFont="1" applyFill="1" applyBorder="1" applyAlignment="1" applyProtection="1">
      <alignment horizontal="center" vertical="center" wrapText="1"/>
      <protection locked="0"/>
    </xf>
    <xf numFmtId="14" fontId="135" fillId="61" borderId="3" xfId="116" applyNumberFormat="1" applyFont="1" applyFill="1" applyBorder="1" applyAlignment="1" applyProtection="1">
      <alignment horizontal="center" vertical="center"/>
      <protection locked="0"/>
    </xf>
    <xf numFmtId="0" fontId="135" fillId="61" borderId="11" xfId="116" applyFont="1" applyFill="1" applyBorder="1" applyAlignment="1" applyProtection="1">
      <alignment horizontal="center" vertical="center"/>
      <protection locked="0"/>
    </xf>
    <xf numFmtId="0" fontId="135" fillId="61" borderId="65" xfId="116" applyFont="1" applyFill="1" applyBorder="1" applyAlignment="1" applyProtection="1">
      <alignment horizontal="center" vertical="center"/>
      <protection locked="0"/>
    </xf>
    <xf numFmtId="0" fontId="67" fillId="91" borderId="76" xfId="116" applyFont="1" applyFill="1" applyBorder="1" applyAlignment="1" applyProtection="1">
      <alignment horizontal="center" vertical="center"/>
      <protection locked="0"/>
    </xf>
    <xf numFmtId="0" fontId="67" fillId="91" borderId="117" xfId="116" applyFont="1" applyFill="1" applyBorder="1" applyAlignment="1" applyProtection="1">
      <alignment horizontal="center" vertical="center"/>
      <protection locked="0"/>
    </xf>
    <xf numFmtId="0" fontId="67" fillId="91" borderId="118" xfId="116" applyFont="1" applyFill="1" applyBorder="1" applyAlignment="1" applyProtection="1">
      <alignment horizontal="center" vertical="center"/>
      <protection locked="0"/>
    </xf>
    <xf numFmtId="0" fontId="135" fillId="61" borderId="117" xfId="116" applyFont="1" applyFill="1" applyBorder="1" applyAlignment="1" applyProtection="1">
      <alignment horizontal="center" vertical="center"/>
      <protection locked="0"/>
    </xf>
    <xf numFmtId="0" fontId="135" fillId="61" borderId="118" xfId="116" applyFont="1" applyFill="1" applyBorder="1" applyAlignment="1" applyProtection="1">
      <alignment horizontal="center" vertical="center"/>
      <protection locked="0"/>
    </xf>
    <xf numFmtId="0" fontId="135" fillId="61" borderId="5" xfId="116" applyFont="1" applyFill="1" applyBorder="1" applyAlignment="1" applyProtection="1">
      <alignment horizontal="center" vertical="center"/>
      <protection locked="0"/>
    </xf>
    <xf numFmtId="0" fontId="135" fillId="61" borderId="18" xfId="116" applyFont="1" applyFill="1" applyBorder="1" applyAlignment="1" applyProtection="1">
      <alignment horizontal="center" vertical="center"/>
      <protection locked="0"/>
    </xf>
    <xf numFmtId="0" fontId="135" fillId="61" borderId="64" xfId="116"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protection locked="0"/>
    </xf>
    <xf numFmtId="0" fontId="64" fillId="74" borderId="14" xfId="1"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wrapText="1"/>
      <protection locked="0"/>
    </xf>
    <xf numFmtId="0" fontId="64" fillId="74" borderId="14" xfId="1" applyFont="1" applyFill="1" applyBorder="1" applyAlignment="1" applyProtection="1">
      <alignment horizontal="center" vertical="center" wrapText="1"/>
      <protection locked="0"/>
    </xf>
    <xf numFmtId="9" fontId="64" fillId="61" borderId="5" xfId="118" applyNumberFormat="1" applyFont="1" applyFill="1" applyBorder="1" applyAlignment="1" applyProtection="1">
      <alignment horizontal="center" vertical="center"/>
      <protection locked="0"/>
    </xf>
    <xf numFmtId="9" fontId="64" fillId="61" borderId="18" xfId="118" applyNumberFormat="1" applyFont="1" applyFill="1" applyBorder="1" applyAlignment="1" applyProtection="1">
      <alignment horizontal="center" vertical="center"/>
      <protection locked="0"/>
    </xf>
    <xf numFmtId="9" fontId="64" fillId="61" borderId="64" xfId="118" applyNumberFormat="1" applyFont="1" applyFill="1" applyBorder="1" applyAlignment="1" applyProtection="1">
      <alignment horizontal="center" vertical="center"/>
      <protection locked="0"/>
    </xf>
    <xf numFmtId="10" fontId="64" fillId="67" borderId="5" xfId="1" applyNumberFormat="1" applyFont="1" applyFill="1" applyBorder="1" applyAlignment="1" applyProtection="1">
      <alignment horizontal="center" vertical="center" wrapText="1"/>
    </xf>
    <xf numFmtId="10" fontId="64" fillId="67" borderId="18" xfId="1" applyNumberFormat="1" applyFont="1" applyFill="1" applyBorder="1" applyAlignment="1" applyProtection="1">
      <alignment horizontal="center" vertical="center" wrapText="1"/>
    </xf>
    <xf numFmtId="10" fontId="64" fillId="67" borderId="64" xfId="1" applyNumberFormat="1" applyFont="1" applyFill="1" applyBorder="1" applyAlignment="1" applyProtection="1">
      <alignment horizontal="center" vertical="center" wrapText="1"/>
    </xf>
    <xf numFmtId="0" fontId="64" fillId="0" borderId="5" xfId="0" applyFont="1" applyBorder="1" applyAlignment="1" applyProtection="1">
      <alignment horizontal="center" vertical="center"/>
    </xf>
    <xf numFmtId="0" fontId="64" fillId="0" borderId="18" xfId="0" applyFont="1" applyBorder="1" applyAlignment="1" applyProtection="1">
      <alignment horizontal="center" vertical="center"/>
    </xf>
    <xf numFmtId="0" fontId="64" fillId="0" borderId="64" xfId="0" applyFont="1" applyBorder="1" applyAlignment="1" applyProtection="1">
      <alignment horizontal="center" vertical="center"/>
    </xf>
    <xf numFmtId="10" fontId="64" fillId="67" borderId="4" xfId="1" applyNumberFormat="1" applyFont="1" applyFill="1" applyBorder="1" applyAlignment="1" applyProtection="1">
      <alignment horizontal="center" vertical="center" wrapText="1"/>
    </xf>
    <xf numFmtId="10" fontId="64" fillId="67" borderId="119" xfId="1" applyNumberFormat="1" applyFont="1" applyFill="1" applyBorder="1" applyAlignment="1" applyProtection="1">
      <alignment horizontal="center" vertical="center" wrapText="1"/>
    </xf>
    <xf numFmtId="10" fontId="64" fillId="67" borderId="120" xfId="1" applyNumberFormat="1" applyFont="1" applyFill="1" applyBorder="1" applyAlignment="1" applyProtection="1">
      <alignment horizontal="center" vertical="center" wrapText="1"/>
    </xf>
    <xf numFmtId="0" fontId="64" fillId="74" borderId="72" xfId="1" applyFont="1" applyFill="1" applyBorder="1" applyAlignment="1" applyProtection="1">
      <alignment horizontal="center" vertical="center" wrapText="1"/>
      <protection locked="0"/>
    </xf>
    <xf numFmtId="0" fontId="64" fillId="74" borderId="61" xfId="1" applyFont="1" applyFill="1" applyBorder="1" applyAlignment="1" applyProtection="1">
      <alignment horizontal="center" vertical="center" wrapText="1"/>
      <protection locked="0"/>
    </xf>
    <xf numFmtId="0" fontId="64" fillId="74" borderId="72" xfId="1" applyFont="1" applyFill="1" applyBorder="1" applyAlignment="1" applyProtection="1">
      <alignment horizontal="center" vertical="center"/>
      <protection locked="0"/>
    </xf>
    <xf numFmtId="0" fontId="64" fillId="74" borderId="61" xfId="1" applyFont="1" applyFill="1" applyBorder="1" applyAlignment="1" applyProtection="1">
      <alignment horizontal="center" vertical="center"/>
      <protection locked="0"/>
    </xf>
    <xf numFmtId="0" fontId="135" fillId="61" borderId="2" xfId="116" applyFont="1" applyFill="1" applyBorder="1" applyAlignment="1" applyProtection="1">
      <alignment horizontal="center" vertical="center" wrapText="1"/>
      <protection locked="0"/>
    </xf>
    <xf numFmtId="0" fontId="135" fillId="61" borderId="54" xfId="116" applyFont="1" applyFill="1" applyBorder="1" applyAlignment="1" applyProtection="1">
      <alignment horizontal="center" vertical="center" wrapText="1"/>
      <protection locked="0"/>
    </xf>
    <xf numFmtId="0" fontId="135" fillId="61" borderId="73" xfId="116" applyFont="1" applyFill="1" applyBorder="1" applyAlignment="1" applyProtection="1">
      <alignment horizontal="center" vertical="center" wrapText="1"/>
      <protection locked="0"/>
    </xf>
    <xf numFmtId="0" fontId="135" fillId="61" borderId="3" xfId="116" applyFont="1" applyFill="1" applyBorder="1" applyAlignment="1" applyProtection="1">
      <alignment horizontal="center" vertical="center"/>
      <protection locked="0"/>
    </xf>
    <xf numFmtId="9" fontId="64" fillId="61" borderId="5" xfId="118" applyNumberFormat="1" applyFont="1" applyFill="1" applyBorder="1" applyAlignment="1" applyProtection="1">
      <alignment horizontal="center" vertical="center"/>
    </xf>
    <xf numFmtId="9" fontId="64" fillId="61" borderId="18" xfId="118" applyNumberFormat="1" applyFont="1" applyFill="1" applyBorder="1" applyAlignment="1" applyProtection="1">
      <alignment horizontal="center" vertical="center"/>
    </xf>
    <xf numFmtId="9" fontId="64" fillId="61" borderId="64" xfId="118" applyNumberFormat="1" applyFont="1" applyFill="1" applyBorder="1" applyAlignment="1" applyProtection="1">
      <alignment horizontal="center" vertical="center"/>
    </xf>
    <xf numFmtId="0" fontId="64" fillId="61" borderId="5" xfId="116" applyFont="1" applyFill="1" applyBorder="1" applyAlignment="1" applyProtection="1">
      <alignment horizontal="center" vertical="center" wrapText="1"/>
    </xf>
    <xf numFmtId="0" fontId="64" fillId="61" borderId="18" xfId="116" applyFont="1" applyFill="1" applyBorder="1" applyAlignment="1" applyProtection="1">
      <alignment horizontal="center" vertical="center" wrapText="1"/>
    </xf>
    <xf numFmtId="0" fontId="64" fillId="61" borderId="64" xfId="116" applyFont="1" applyFill="1" applyBorder="1" applyAlignment="1" applyProtection="1">
      <alignment horizontal="center" vertical="center" wrapText="1"/>
    </xf>
    <xf numFmtId="0" fontId="64" fillId="74" borderId="74" xfId="1" applyFont="1" applyFill="1" applyBorder="1" applyAlignment="1" applyProtection="1">
      <alignment horizontal="center" vertical="center"/>
      <protection locked="0"/>
    </xf>
    <xf numFmtId="0" fontId="64" fillId="74" borderId="55" xfId="1" applyFont="1" applyFill="1" applyBorder="1" applyAlignment="1" applyProtection="1">
      <alignment horizontal="center" vertical="center"/>
      <protection locked="0"/>
    </xf>
    <xf numFmtId="0" fontId="64" fillId="74" borderId="74" xfId="1" applyFont="1" applyFill="1" applyBorder="1" applyAlignment="1" applyProtection="1">
      <alignment horizontal="center" vertical="center" wrapText="1"/>
      <protection locked="0"/>
    </xf>
    <xf numFmtId="0" fontId="64" fillId="74" borderId="55" xfId="1" applyFont="1" applyFill="1" applyBorder="1" applyAlignment="1" applyProtection="1">
      <alignment horizontal="center" vertical="center" wrapText="1"/>
      <protection locked="0"/>
    </xf>
    <xf numFmtId="0" fontId="100" fillId="86" borderId="141" xfId="116" applyFont="1" applyFill="1" applyBorder="1" applyAlignment="1" applyProtection="1">
      <alignment horizontal="center" vertical="center"/>
    </xf>
    <xf numFmtId="0" fontId="92" fillId="0" borderId="207" xfId="0" applyFont="1" applyBorder="1" applyAlignment="1" applyProtection="1">
      <alignment horizontal="center" vertical="center"/>
    </xf>
    <xf numFmtId="0" fontId="120" fillId="99" borderId="5" xfId="1" applyFont="1" applyFill="1" applyBorder="1" applyAlignment="1" applyProtection="1">
      <alignment horizontal="center" vertical="center" wrapText="1"/>
    </xf>
    <xf numFmtId="0" fontId="63" fillId="99" borderId="18" xfId="1" applyFont="1" applyFill="1" applyBorder="1" applyAlignment="1" applyProtection="1">
      <alignment horizontal="center" vertical="center" wrapText="1"/>
    </xf>
    <xf numFmtId="0" fontId="63" fillId="99" borderId="64" xfId="1" applyFont="1" applyFill="1" applyBorder="1" applyAlignment="1" applyProtection="1">
      <alignment horizontal="center" vertical="center" wrapText="1"/>
    </xf>
    <xf numFmtId="0" fontId="72" fillId="0" borderId="154" xfId="116" applyFont="1" applyBorder="1" applyAlignment="1" applyProtection="1">
      <alignment horizontal="center" vertical="center"/>
      <protection locked="0"/>
    </xf>
    <xf numFmtId="0" fontId="72" fillId="0" borderId="155" xfId="116" applyFont="1" applyBorder="1" applyAlignment="1" applyProtection="1">
      <alignment horizontal="center" vertical="center"/>
      <protection locked="0"/>
    </xf>
    <xf numFmtId="0" fontId="72" fillId="0" borderId="156" xfId="116" applyFont="1" applyBorder="1" applyAlignment="1" applyProtection="1">
      <alignment horizontal="center" vertical="center"/>
      <protection locked="0"/>
    </xf>
    <xf numFmtId="0" fontId="72" fillId="0" borderId="157" xfId="116" applyFont="1" applyBorder="1" applyAlignment="1" applyProtection="1">
      <alignment horizontal="center" vertical="center"/>
      <protection locked="0"/>
    </xf>
    <xf numFmtId="0" fontId="72" fillId="0" borderId="0" xfId="116" applyFont="1" applyBorder="1" applyAlignment="1" applyProtection="1">
      <alignment horizontal="center" vertical="center"/>
      <protection locked="0"/>
    </xf>
    <xf numFmtId="0" fontId="72" fillId="0" borderId="158" xfId="116" applyFont="1" applyBorder="1" applyAlignment="1" applyProtection="1">
      <alignment horizontal="center" vertical="center"/>
      <protection locked="0"/>
    </xf>
    <xf numFmtId="0" fontId="72" fillId="0" borderId="159" xfId="116" applyFont="1" applyBorder="1" applyAlignment="1" applyProtection="1">
      <alignment horizontal="center" vertical="center"/>
      <protection locked="0"/>
    </xf>
    <xf numFmtId="0" fontId="72" fillId="0" borderId="160" xfId="116" applyFont="1" applyBorder="1" applyAlignment="1" applyProtection="1">
      <alignment horizontal="center" vertical="center"/>
      <protection locked="0"/>
    </xf>
    <xf numFmtId="0" fontId="72" fillId="0" borderId="161" xfId="116" applyFont="1" applyBorder="1" applyAlignment="1" applyProtection="1">
      <alignment horizontal="center" vertical="center"/>
      <protection locked="0"/>
    </xf>
    <xf numFmtId="0" fontId="125" fillId="67" borderId="195" xfId="116" applyFont="1" applyFill="1" applyBorder="1" applyAlignment="1" applyProtection="1">
      <alignment horizontal="center" vertical="center" wrapText="1"/>
      <protection locked="0"/>
    </xf>
    <xf numFmtId="0" fontId="125" fillId="67" borderId="196" xfId="116" applyFont="1" applyFill="1" applyBorder="1" applyAlignment="1" applyProtection="1">
      <alignment horizontal="center" vertical="center" wrapText="1"/>
      <protection locked="0"/>
    </xf>
    <xf numFmtId="0" fontId="125" fillId="67" borderId="197" xfId="116" applyFont="1" applyFill="1" applyBorder="1" applyAlignment="1" applyProtection="1">
      <alignment horizontal="center" vertical="center" wrapText="1"/>
      <protection locked="0"/>
    </xf>
    <xf numFmtId="0" fontId="104" fillId="57" borderId="198" xfId="1" applyFont="1" applyFill="1" applyBorder="1" applyAlignment="1" applyProtection="1">
      <alignment horizontal="center" vertical="center" wrapText="1"/>
      <protection locked="0"/>
    </xf>
    <xf numFmtId="0" fontId="104" fillId="57" borderId="57" xfId="1" applyFont="1" applyFill="1" applyBorder="1" applyAlignment="1" applyProtection="1">
      <alignment horizontal="center" vertical="center" wrapText="1"/>
      <protection locked="0"/>
    </xf>
    <xf numFmtId="0" fontId="104" fillId="57" borderId="182" xfId="1" applyFont="1" applyFill="1" applyBorder="1" applyAlignment="1" applyProtection="1">
      <alignment horizontal="center" vertical="center" wrapText="1"/>
      <protection locked="0"/>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6"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51" fillId="68" borderId="69" xfId="0" applyFont="1" applyFill="1" applyBorder="1" applyAlignment="1">
      <alignment horizontal="left" vertical="center" wrapText="1"/>
    </xf>
    <xf numFmtId="0" fontId="51" fillId="68" borderId="70" xfId="0" applyFont="1" applyFill="1" applyBorder="1" applyAlignment="1">
      <alignment horizontal="left" vertical="center" wrapText="1"/>
    </xf>
    <xf numFmtId="0" fontId="51" fillId="68" borderId="71" xfId="0" applyFont="1" applyFill="1" applyBorder="1" applyAlignment="1">
      <alignment horizontal="left" vertical="center" wrapText="1"/>
    </xf>
    <xf numFmtId="0" fontId="53" fillId="68" borderId="40" xfId="0" applyFont="1" applyFill="1" applyBorder="1" applyAlignment="1">
      <alignment horizontal="center" vertical="center" wrapText="1"/>
    </xf>
    <xf numFmtId="0" fontId="53" fillId="68" borderId="43"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0" fillId="0" borderId="0" xfId="0" applyFont="1"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8" borderId="7" xfId="0" applyFont="1" applyFill="1" applyBorder="1" applyAlignment="1">
      <alignment horizontal="center" vertical="center" wrapText="1"/>
    </xf>
    <xf numFmtId="0" fontId="53" fillId="68" borderId="8" xfId="0" applyFont="1" applyFill="1" applyBorder="1" applyAlignment="1">
      <alignment horizontal="center" vertical="center" wrapText="1"/>
    </xf>
    <xf numFmtId="0" fontId="53" fillId="68" borderId="41" xfId="0" applyFont="1" applyFill="1" applyBorder="1" applyAlignment="1">
      <alignment horizontal="center" vertical="center" wrapText="1"/>
    </xf>
    <xf numFmtId="0" fontId="53" fillId="68" borderId="45"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36" xfId="0" applyFont="1" applyFill="1" applyBorder="1" applyAlignment="1">
      <alignment horizontal="center"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68" borderId="40" xfId="0" applyFont="1" applyFill="1" applyBorder="1" applyAlignment="1">
      <alignment horizontal="center" vertical="center" wrapText="1"/>
    </xf>
    <xf numFmtId="0" fontId="52" fillId="68" borderId="43" xfId="0" applyFont="1" applyFill="1" applyBorder="1" applyAlignment="1">
      <alignment horizontal="center" vertical="center" wrapText="1"/>
    </xf>
    <xf numFmtId="0" fontId="38" fillId="63" borderId="18" xfId="0" applyFont="1" applyFill="1" applyBorder="1" applyAlignment="1">
      <alignment horizontal="left" vertical="center" wrapText="1"/>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49" fillId="68" borderId="69" xfId="0" applyFont="1" applyFill="1" applyBorder="1" applyAlignment="1">
      <alignment horizontal="left" vertical="center" wrapText="1"/>
    </xf>
    <xf numFmtId="0" fontId="49" fillId="68" borderId="70" xfId="0" applyFont="1" applyFill="1" applyBorder="1" applyAlignment="1">
      <alignment horizontal="left" vertical="center" wrapText="1"/>
    </xf>
    <xf numFmtId="0" fontId="49" fillId="68"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40" fillId="64" borderId="59" xfId="115" applyFont="1" applyFill="1" applyAlignment="1">
      <alignment horizontal="center" vertical="center"/>
    </xf>
    <xf numFmtId="0" fontId="40"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37" fillId="63" borderId="14" xfId="0" applyFont="1" applyFill="1" applyBorder="1" applyAlignment="1">
      <alignment horizontal="left" vertical="center" wrapText="1"/>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0"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60" borderId="40" xfId="0" applyFont="1" applyFill="1" applyBorder="1" applyAlignment="1" applyProtection="1">
      <alignment horizontal="center" vertical="center" wrapText="1"/>
      <protection locked="0"/>
    </xf>
    <xf numFmtId="0" fontId="81" fillId="0" borderId="11" xfId="0" applyFont="1" applyBorder="1" applyAlignment="1">
      <alignment horizontal="left" vertical="center" wrapText="1"/>
    </xf>
    <xf numFmtId="0" fontId="81" fillId="0" borderId="56" xfId="0" applyFont="1" applyBorder="1" applyAlignment="1">
      <alignment horizontal="left" vertical="center" wrapText="1"/>
    </xf>
    <xf numFmtId="0" fontId="81" fillId="0" borderId="65" xfId="0" applyFont="1" applyBorder="1" applyAlignment="1">
      <alignment horizontal="left" vertical="center" wrapText="1"/>
    </xf>
    <xf numFmtId="0" fontId="81" fillId="0" borderId="66" xfId="0" applyFont="1" applyBorder="1" applyAlignment="1">
      <alignment horizontal="left" vertical="center" wrapText="1"/>
    </xf>
    <xf numFmtId="0" fontId="82" fillId="87" borderId="7" xfId="116" applyFont="1" applyFill="1" applyBorder="1" applyAlignment="1">
      <alignment horizontal="center" vertical="center" wrapText="1"/>
    </xf>
    <xf numFmtId="0" fontId="82" fillId="87" borderId="8" xfId="116" applyFont="1" applyFill="1" applyBorder="1" applyAlignment="1">
      <alignment horizontal="center" vertical="center"/>
    </xf>
    <xf numFmtId="0" fontId="84" fillId="0" borderId="3" xfId="0" applyFont="1" applyBorder="1" applyAlignment="1">
      <alignment horizontal="left" vertical="center" wrapText="1"/>
    </xf>
    <xf numFmtId="0" fontId="84" fillId="0" borderId="11" xfId="0" applyFont="1" applyBorder="1" applyAlignment="1">
      <alignment horizontal="left" vertical="center" wrapText="1"/>
    </xf>
    <xf numFmtId="0" fontId="84" fillId="0" borderId="65" xfId="0" applyFont="1" applyBorder="1" applyAlignment="1">
      <alignment horizontal="left" vertical="center" wrapText="1"/>
    </xf>
    <xf numFmtId="0" fontId="78" fillId="87" borderId="7" xfId="116" applyFont="1" applyFill="1" applyBorder="1" applyAlignment="1">
      <alignment horizontal="center" vertical="center" wrapText="1"/>
    </xf>
    <xf numFmtId="0" fontId="69" fillId="87" borderId="8" xfId="116" applyFont="1" applyFill="1" applyBorder="1" applyAlignment="1">
      <alignment horizontal="center" vertical="center"/>
    </xf>
    <xf numFmtId="0" fontId="83" fillId="89" borderId="5" xfId="0" applyFont="1" applyFill="1" applyBorder="1" applyAlignment="1">
      <alignment horizontal="center" vertical="center" wrapText="1"/>
    </xf>
    <xf numFmtId="0" fontId="0" fillId="0" borderId="37" xfId="0" applyBorder="1" applyAlignment="1">
      <alignment horizontal="center"/>
    </xf>
    <xf numFmtId="0" fontId="56" fillId="61" borderId="8" xfId="0" applyFont="1" applyFill="1" applyBorder="1" applyAlignment="1">
      <alignment horizontal="center" vertical="center"/>
    </xf>
    <xf numFmtId="0" fontId="87" fillId="87" borderId="13" xfId="0" applyFont="1" applyFill="1" applyBorder="1" applyAlignment="1">
      <alignment horizontal="center" vertical="center"/>
    </xf>
    <xf numFmtId="0" fontId="87" fillId="87" borderId="57" xfId="0" applyFont="1" applyFill="1" applyBorder="1" applyAlignment="1">
      <alignment horizontal="center" vertical="center"/>
    </xf>
    <xf numFmtId="0" fontId="87" fillId="87" borderId="14" xfId="0" applyFont="1" applyFill="1" applyBorder="1" applyAlignment="1">
      <alignment horizontal="center" vertical="center"/>
    </xf>
    <xf numFmtId="0" fontId="72" fillId="61" borderId="13" xfId="0" applyFont="1" applyFill="1" applyBorder="1" applyAlignment="1">
      <alignment horizontal="center" vertical="center"/>
    </xf>
    <xf numFmtId="0" fontId="72" fillId="61" borderId="57" xfId="0" applyFont="1" applyFill="1" applyBorder="1" applyAlignment="1">
      <alignment horizontal="center" vertical="center"/>
    </xf>
    <xf numFmtId="0" fontId="72" fillId="61" borderId="14" xfId="0" applyFont="1" applyFill="1" applyBorder="1" applyAlignment="1">
      <alignment horizontal="center" vertical="center"/>
    </xf>
    <xf numFmtId="0" fontId="72" fillId="61" borderId="1" xfId="0" applyFont="1" applyFill="1" applyBorder="1" applyAlignment="1">
      <alignment horizontal="center" vertical="center"/>
    </xf>
    <xf numFmtId="0" fontId="72" fillId="61" borderId="0" xfId="0" applyFont="1" applyFill="1" applyBorder="1" applyAlignment="1">
      <alignment horizontal="center" vertical="center"/>
    </xf>
    <xf numFmtId="0" fontId="72" fillId="61" borderId="23" xfId="0" applyFont="1" applyFill="1" applyBorder="1" applyAlignment="1">
      <alignment horizontal="center" vertical="center"/>
    </xf>
    <xf numFmtId="0" fontId="72" fillId="61" borderId="19" xfId="0" applyFont="1" applyFill="1" applyBorder="1" applyAlignment="1">
      <alignment horizontal="center" vertical="center"/>
    </xf>
    <xf numFmtId="0" fontId="72" fillId="61" borderId="20" xfId="0" applyFont="1" applyFill="1" applyBorder="1" applyAlignment="1">
      <alignment horizontal="center" vertical="center"/>
    </xf>
    <xf numFmtId="0" fontId="72" fillId="61" borderId="21" xfId="0" applyFont="1" applyFill="1" applyBorder="1" applyAlignment="1">
      <alignment horizontal="center" vertical="center"/>
    </xf>
    <xf numFmtId="0" fontId="83" fillId="89" borderId="80" xfId="0" applyFont="1" applyFill="1" applyBorder="1" applyAlignment="1">
      <alignment horizontal="center" vertical="center"/>
    </xf>
    <xf numFmtId="0" fontId="83" fillId="89" borderId="81" xfId="0" applyFont="1" applyFill="1" applyBorder="1" applyAlignment="1">
      <alignment horizontal="center" vertical="center"/>
    </xf>
    <xf numFmtId="0" fontId="81" fillId="0" borderId="33" xfId="0" applyFont="1" applyBorder="1" applyAlignment="1">
      <alignment horizontal="left" vertical="center" wrapText="1"/>
    </xf>
    <xf numFmtId="0" fontId="81" fillId="0" borderId="78" xfId="0" applyFont="1" applyBorder="1" applyAlignment="1">
      <alignment horizontal="left" vertical="center" wrapText="1"/>
    </xf>
    <xf numFmtId="0" fontId="82" fillId="87" borderId="4" xfId="116" applyFont="1" applyFill="1" applyBorder="1" applyAlignment="1">
      <alignment horizontal="center" vertical="center" wrapText="1"/>
    </xf>
    <xf numFmtId="0" fontId="82" fillId="87" borderId="5" xfId="116" applyFont="1" applyFill="1" applyBorder="1" applyAlignment="1">
      <alignment horizontal="center" vertical="center"/>
    </xf>
    <xf numFmtId="0" fontId="82" fillId="87" borderId="76" xfId="116" applyFont="1" applyFill="1" applyBorder="1" applyAlignment="1">
      <alignment horizontal="center" vertical="center"/>
    </xf>
    <xf numFmtId="0" fontId="78" fillId="87" borderId="4" xfId="116" applyFont="1" applyFill="1" applyBorder="1" applyAlignment="1">
      <alignment horizontal="center" vertical="center" wrapText="1"/>
    </xf>
    <xf numFmtId="0" fontId="69" fillId="87" borderId="5" xfId="116" applyFont="1" applyFill="1" applyBorder="1" applyAlignment="1">
      <alignment horizontal="center" vertical="center"/>
    </xf>
    <xf numFmtId="0" fontId="69" fillId="87" borderId="76" xfId="116" applyFont="1" applyFill="1" applyBorder="1" applyAlignment="1">
      <alignment horizontal="center" vertical="center"/>
    </xf>
    <xf numFmtId="0" fontId="76" fillId="0" borderId="83"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7"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8" xfId="0" applyFont="1" applyBorder="1" applyAlignment="1">
      <alignment horizontal="center" vertical="center" wrapText="1"/>
    </xf>
    <xf numFmtId="0" fontId="44" fillId="0" borderId="75" xfId="0" applyFont="1" applyBorder="1" applyAlignment="1">
      <alignment horizontal="center" vertical="center" wrapText="1"/>
    </xf>
    <xf numFmtId="0" fontId="5" fillId="88" borderId="74" xfId="0" applyFont="1" applyFill="1" applyBorder="1" applyAlignment="1">
      <alignment horizontal="center" vertical="center"/>
    </xf>
    <xf numFmtId="0" fontId="5" fillId="88" borderId="55" xfId="0" applyFont="1" applyFill="1" applyBorder="1" applyAlignment="1">
      <alignment horizontal="center" vertical="center"/>
    </xf>
    <xf numFmtId="0" fontId="45" fillId="61" borderId="121" xfId="0" applyFont="1" applyFill="1" applyBorder="1" applyAlignment="1">
      <alignment horizontal="center" vertical="center"/>
    </xf>
    <xf numFmtId="0" fontId="45" fillId="61" borderId="120"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45" fillId="53" borderId="115" xfId="0" applyFont="1" applyFill="1" applyBorder="1" applyAlignment="1">
      <alignment horizontal="center" vertical="center"/>
    </xf>
    <xf numFmtId="0" fontId="45" fillId="53" borderId="118" xfId="0" applyFont="1" applyFill="1" applyBorder="1" applyAlignment="1">
      <alignment horizontal="center" vertical="center"/>
    </xf>
    <xf numFmtId="0" fontId="76" fillId="50" borderId="12" xfId="0" applyFont="1" applyFill="1" applyBorder="1" applyAlignment="1">
      <alignment horizontal="center" vertical="center" wrapText="1"/>
    </xf>
    <xf numFmtId="0" fontId="76" fillId="50" borderId="33" xfId="0" applyFont="1" applyFill="1" applyBorder="1" applyAlignment="1">
      <alignment horizontal="center" vertical="center" wrapText="1"/>
    </xf>
    <xf numFmtId="0" fontId="0" fillId="0" borderId="117" xfId="0" applyBorder="1" applyAlignment="1">
      <alignment horizontal="center"/>
    </xf>
    <xf numFmtId="0" fontId="71" fillId="76" borderId="121"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1" fillId="76" borderId="16" xfId="117" applyFont="1" applyFill="1" applyBorder="1" applyAlignment="1">
      <alignment horizontal="center" vertical="center" wrapText="1"/>
    </xf>
    <xf numFmtId="0" fontId="71" fillId="76" borderId="84" xfId="117" applyFont="1" applyFill="1" applyBorder="1" applyAlignment="1">
      <alignment horizontal="center" vertical="center" wrapText="1"/>
    </xf>
    <xf numFmtId="0" fontId="71" fillId="76" borderId="19" xfId="117" applyFont="1" applyFill="1" applyBorder="1" applyAlignment="1">
      <alignment horizontal="center" vertical="center" wrapText="1"/>
    </xf>
    <xf numFmtId="0" fontId="71" fillId="76" borderId="22" xfId="117" applyFont="1" applyFill="1" applyBorder="1" applyAlignment="1">
      <alignment horizontal="center" vertical="center" wrapText="1"/>
    </xf>
    <xf numFmtId="0" fontId="74" fillId="76" borderId="121" xfId="117" applyFont="1" applyFill="1" applyBorder="1" applyAlignment="1">
      <alignment horizontal="center" vertical="center" wrapText="1"/>
    </xf>
    <xf numFmtId="0" fontId="74" fillId="76" borderId="77" xfId="117" applyFont="1" applyFill="1" applyBorder="1" applyAlignment="1">
      <alignment horizontal="center" vertical="center" wrapText="1"/>
    </xf>
    <xf numFmtId="0" fontId="73" fillId="76" borderId="115" xfId="117" applyFont="1" applyFill="1" applyBorder="1" applyAlignment="1">
      <alignment horizontal="center" vertical="center" wrapText="1"/>
    </xf>
    <xf numFmtId="0" fontId="73" fillId="76" borderId="78" xfId="117" applyFont="1" applyFill="1" applyBorder="1" applyAlignment="1">
      <alignment horizontal="center" vertical="center" wrapText="1"/>
    </xf>
    <xf numFmtId="0" fontId="75" fillId="69" borderId="12" xfId="0" applyFont="1" applyFill="1" applyBorder="1" applyAlignment="1">
      <alignment horizontal="center" vertical="center" textRotation="255" wrapText="1"/>
    </xf>
    <xf numFmtId="0" fontId="75" fillId="69" borderId="18" xfId="0" applyFont="1" applyFill="1" applyBorder="1" applyAlignment="1">
      <alignment horizontal="center" vertical="center" textRotation="255" wrapText="1"/>
    </xf>
    <xf numFmtId="0" fontId="75" fillId="69" borderId="33" xfId="0" applyFont="1" applyFill="1" applyBorder="1" applyAlignment="1">
      <alignment horizontal="center" vertical="center" textRotation="255" wrapText="1"/>
    </xf>
    <xf numFmtId="0" fontId="75" fillId="0" borderId="116"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83"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82"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1" fillId="57" borderId="11" xfId="117" applyFont="1" applyFill="1" applyBorder="1" applyAlignment="1">
      <alignment horizontal="left" vertical="center" wrapText="1"/>
    </xf>
    <xf numFmtId="0" fontId="71" fillId="57" borderId="13" xfId="117" applyFont="1" applyFill="1" applyBorder="1" applyAlignment="1">
      <alignment horizontal="left" vertical="center" wrapText="1"/>
    </xf>
    <xf numFmtId="0" fontId="71" fillId="76" borderId="11" xfId="117" applyFont="1" applyFill="1" applyBorder="1" applyAlignment="1">
      <alignment horizontal="left" vertical="center" wrapText="1"/>
    </xf>
    <xf numFmtId="0" fontId="71" fillId="76" borderId="13" xfId="117" applyFont="1" applyFill="1" applyBorder="1" applyAlignment="1">
      <alignment horizontal="left" vertical="center" wrapText="1"/>
    </xf>
    <xf numFmtId="0" fontId="128" fillId="87" borderId="7" xfId="116" applyFont="1" applyFill="1" applyBorder="1" applyAlignment="1">
      <alignment horizontal="center" vertical="center" wrapText="1"/>
    </xf>
    <xf numFmtId="0" fontId="128" fillId="87" borderId="8" xfId="116" applyFont="1" applyFill="1" applyBorder="1" applyAlignment="1">
      <alignment horizontal="center" vertical="center" wrapText="1"/>
    </xf>
    <xf numFmtId="0" fontId="128" fillId="87" borderId="41" xfId="116" applyFont="1" applyFill="1" applyBorder="1" applyAlignment="1">
      <alignment horizontal="center" vertical="center" wrapText="1"/>
    </xf>
    <xf numFmtId="0" fontId="128" fillId="87" borderId="52" xfId="116" applyFont="1" applyFill="1" applyBorder="1" applyAlignment="1">
      <alignment horizontal="center" vertical="center" wrapText="1"/>
    </xf>
    <xf numFmtId="0" fontId="128" fillId="87" borderId="0" xfId="116" applyFont="1" applyFill="1" applyBorder="1" applyAlignment="1">
      <alignment horizontal="center" vertical="center" wrapText="1"/>
    </xf>
    <xf numFmtId="0" fontId="128" fillId="87" borderId="44" xfId="116" applyFont="1" applyFill="1" applyBorder="1" applyAlignment="1">
      <alignment horizontal="center" vertical="center" wrapText="1"/>
    </xf>
    <xf numFmtId="0" fontId="82" fillId="87" borderId="8" xfId="116" applyFont="1" applyFill="1" applyBorder="1" applyAlignment="1">
      <alignment horizontal="center" vertical="center" wrapText="1"/>
    </xf>
    <xf numFmtId="0" fontId="82" fillId="87" borderId="41" xfId="116" applyFont="1" applyFill="1" applyBorder="1" applyAlignment="1">
      <alignment horizontal="center" vertical="center" wrapText="1"/>
    </xf>
    <xf numFmtId="0" fontId="82" fillId="87" borderId="82" xfId="116" applyFont="1" applyFill="1" applyBorder="1" applyAlignment="1">
      <alignment horizontal="center" vertical="center" wrapText="1"/>
    </xf>
    <xf numFmtId="0" fontId="82" fillId="87" borderId="20" xfId="116" applyFont="1" applyFill="1" applyBorder="1" applyAlignment="1">
      <alignment horizontal="center" vertical="center" wrapText="1"/>
    </xf>
    <xf numFmtId="0" fontId="82" fillId="87"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129" fillId="69" borderId="11" xfId="0" applyFont="1" applyFill="1" applyBorder="1" applyAlignment="1">
      <alignment horizontal="center" vertical="center"/>
    </xf>
    <xf numFmtId="0" fontId="129" fillId="50" borderId="65" xfId="0" applyFont="1" applyFill="1" applyBorder="1" applyAlignment="1">
      <alignment horizontal="center" vertical="center"/>
    </xf>
    <xf numFmtId="0" fontId="129" fillId="52" borderId="11" xfId="0" applyFont="1" applyFill="1" applyBorder="1" applyAlignment="1">
      <alignment horizontal="center" vertical="center"/>
    </xf>
    <xf numFmtId="0" fontId="129" fillId="51" borderId="11" xfId="0" applyFont="1" applyFill="1" applyBorder="1" applyAlignment="1">
      <alignment horizontal="center" vertical="center"/>
    </xf>
    <xf numFmtId="0" fontId="79" fillId="89" borderId="11" xfId="0" applyFont="1" applyFill="1" applyBorder="1" applyAlignment="1">
      <alignment horizontal="center" vertical="center" wrapText="1"/>
    </xf>
    <xf numFmtId="0" fontId="79" fillId="89" borderId="11" xfId="0" applyFont="1" applyFill="1" applyBorder="1" applyAlignment="1">
      <alignment horizontal="center" vertical="center"/>
    </xf>
    <xf numFmtId="0" fontId="79" fillId="89" borderId="56" xfId="0" applyFont="1" applyFill="1" applyBorder="1" applyAlignment="1">
      <alignment horizontal="center" vertical="center"/>
    </xf>
    <xf numFmtId="0" fontId="80" fillId="89" borderId="11" xfId="0" applyFont="1" applyFill="1" applyBorder="1" applyAlignment="1">
      <alignment horizontal="center" vertical="center"/>
    </xf>
    <xf numFmtId="0" fontId="129"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115" xfId="0" applyFont="1" applyBorder="1" applyAlignment="1">
      <alignment horizontal="center" vertical="center" wrapText="1"/>
    </xf>
    <xf numFmtId="0" fontId="44" fillId="0" borderId="118" xfId="0" applyFont="1" applyBorder="1" applyAlignment="1">
      <alignment horizontal="center" vertical="center" wrapText="1"/>
    </xf>
    <xf numFmtId="0" fontId="5" fillId="72" borderId="13" xfId="0" applyFont="1" applyFill="1" applyBorder="1" applyAlignment="1">
      <alignment horizontal="center" vertical="center" wrapText="1"/>
    </xf>
    <xf numFmtId="0" fontId="5" fillId="72" borderId="14" xfId="0" applyFont="1" applyFill="1" applyBorder="1" applyAlignment="1">
      <alignment horizontal="center" vertical="center" wrapText="1"/>
    </xf>
    <xf numFmtId="0" fontId="78" fillId="87" borderId="189" xfId="0" applyFont="1" applyFill="1" applyBorder="1" applyAlignment="1">
      <alignment horizontal="center" vertical="center"/>
    </xf>
    <xf numFmtId="0" fontId="78" fillId="87" borderId="48" xfId="0" applyFont="1" applyFill="1" applyBorder="1" applyAlignment="1">
      <alignment horizontal="center" vertical="center"/>
    </xf>
    <xf numFmtId="0" fontId="78" fillId="87" borderId="190" xfId="0" applyFont="1" applyFill="1" applyBorder="1" applyAlignment="1">
      <alignment horizontal="center" vertical="center"/>
    </xf>
    <xf numFmtId="0" fontId="5" fillId="72" borderId="116" xfId="0" applyFont="1" applyFill="1" applyBorder="1" applyAlignment="1">
      <alignment horizontal="center" vertical="center" wrapText="1"/>
    </xf>
    <xf numFmtId="0" fontId="5" fillId="72"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6" fillId="0" borderId="8" xfId="0" applyFont="1" applyBorder="1" applyAlignment="1">
      <alignment horizontal="center" vertical="center" wrapText="1"/>
    </xf>
    <xf numFmtId="0" fontId="0" fillId="0" borderId="8" xfId="0" applyBorder="1" applyAlignment="1">
      <alignment horizontal="center"/>
    </xf>
    <xf numFmtId="0" fontId="46" fillId="72" borderId="0" xfId="0" applyFont="1" applyFill="1" applyBorder="1" applyAlignment="1">
      <alignment horizontal="center" vertical="center" wrapText="1"/>
    </xf>
    <xf numFmtId="0" fontId="46" fillId="72"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70" fillId="79" borderId="73" xfId="116" applyFont="1" applyFill="1" applyBorder="1" applyAlignment="1">
      <alignment horizontal="center" vertical="center" wrapText="1"/>
    </xf>
    <xf numFmtId="0" fontId="70" fillId="79" borderId="65" xfId="116" applyFont="1" applyFill="1" applyBorder="1" applyAlignment="1">
      <alignment horizontal="center" vertical="center" wrapText="1"/>
    </xf>
    <xf numFmtId="0" fontId="67" fillId="79" borderId="65" xfId="116" applyFont="1" applyFill="1" applyBorder="1" applyAlignment="1">
      <alignment horizontal="center" vertical="center" wrapText="1"/>
    </xf>
    <xf numFmtId="0" fontId="67" fillId="79" borderId="66" xfId="116" applyFont="1" applyFill="1" applyBorder="1" applyAlignment="1">
      <alignment horizontal="center" vertical="center" wrapText="1"/>
    </xf>
    <xf numFmtId="0" fontId="71" fillId="76" borderId="65" xfId="117" applyFont="1" applyFill="1" applyBorder="1" applyAlignment="1">
      <alignment horizontal="left" vertical="center" wrapText="1"/>
    </xf>
    <xf numFmtId="0" fontId="71" fillId="76" borderId="74" xfId="117" applyFont="1" applyFill="1" applyBorder="1" applyAlignment="1">
      <alignment horizontal="left" vertical="center" wrapText="1"/>
    </xf>
    <xf numFmtId="0" fontId="70" fillId="78" borderId="54" xfId="116" applyFont="1" applyFill="1" applyBorder="1" applyAlignment="1">
      <alignment horizontal="center" vertical="center" wrapText="1"/>
    </xf>
    <xf numFmtId="0" fontId="70" fillId="78" borderId="11" xfId="116" applyFont="1" applyFill="1" applyBorder="1" applyAlignment="1">
      <alignment horizontal="center" vertical="center" wrapText="1"/>
    </xf>
    <xf numFmtId="0" fontId="67" fillId="78" borderId="13" xfId="116" applyFont="1" applyFill="1" applyBorder="1" applyAlignment="1">
      <alignment horizontal="center" vertical="center" wrapText="1"/>
    </xf>
    <xf numFmtId="0" fontId="67" fillId="78"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Border="1" applyAlignment="1">
      <alignment horizontal="left" vertical="center"/>
    </xf>
    <xf numFmtId="0" fontId="0" fillId="57" borderId="52" xfId="0" applyFill="1" applyBorder="1" applyAlignment="1">
      <alignment horizontal="center" vertical="center"/>
    </xf>
    <xf numFmtId="0" fontId="0" fillId="57" borderId="0" xfId="0" applyFill="1" applyBorder="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115" xfId="0" applyFill="1" applyBorder="1" applyAlignment="1">
      <alignment horizontal="center" vertical="center"/>
    </xf>
    <xf numFmtId="0" fontId="0" fillId="0" borderId="9" xfId="0" applyBorder="1" applyAlignment="1">
      <alignment horizontal="center"/>
    </xf>
    <xf numFmtId="0" fontId="70" fillId="77" borderId="7" xfId="116" applyFont="1" applyFill="1" applyBorder="1" applyAlignment="1">
      <alignment horizontal="center" vertical="center" wrapText="1"/>
    </xf>
    <xf numFmtId="0" fontId="70" fillId="77" borderId="122" xfId="116" applyFont="1" applyFill="1" applyBorder="1" applyAlignment="1">
      <alignment horizontal="center" vertical="center" wrapText="1"/>
    </xf>
    <xf numFmtId="0" fontId="70" fillId="77" borderId="82" xfId="116" applyFont="1" applyFill="1" applyBorder="1" applyAlignment="1">
      <alignment horizontal="center" vertical="center" wrapText="1"/>
    </xf>
    <xf numFmtId="0" fontId="70" fillId="77" borderId="21" xfId="116" applyFont="1" applyFill="1" applyBorder="1" applyAlignment="1">
      <alignment horizontal="center" vertical="center" wrapText="1"/>
    </xf>
    <xf numFmtId="0" fontId="67" fillId="77" borderId="5" xfId="116" applyFont="1" applyFill="1" applyBorder="1" applyAlignment="1">
      <alignment horizontal="center" vertical="center" wrapText="1"/>
    </xf>
    <xf numFmtId="0" fontId="67" fillId="77" borderId="33" xfId="116" applyFont="1" applyFill="1" applyBorder="1" applyAlignment="1">
      <alignment horizontal="center" vertical="center" wrapText="1"/>
    </xf>
    <xf numFmtId="0" fontId="67" fillId="77" borderId="6" xfId="116" applyFont="1" applyFill="1" applyBorder="1" applyAlignment="1">
      <alignment horizontal="center" vertical="center" wrapText="1"/>
    </xf>
    <xf numFmtId="0" fontId="67" fillId="77" borderId="41" xfId="116" applyFont="1" applyFill="1" applyBorder="1" applyAlignment="1">
      <alignment horizontal="center" vertical="center" wrapText="1"/>
    </xf>
    <xf numFmtId="0" fontId="67" fillId="77" borderId="19" xfId="116" applyFont="1" applyFill="1" applyBorder="1" applyAlignment="1">
      <alignment horizontal="center" vertical="center" wrapText="1"/>
    </xf>
    <xf numFmtId="0" fontId="67" fillId="77" borderId="22" xfId="116" applyFont="1" applyFill="1" applyBorder="1" applyAlignment="1">
      <alignment horizontal="center" vertical="center" wrapText="1"/>
    </xf>
    <xf numFmtId="0" fontId="71" fillId="61" borderId="11" xfId="117" applyFont="1" applyFill="1" applyBorder="1" applyAlignment="1">
      <alignment horizontal="left" vertical="center" wrapText="1"/>
    </xf>
    <xf numFmtId="0" fontId="71" fillId="61" borderId="13" xfId="117" applyFont="1" applyFill="1" applyBorder="1" applyAlignment="1">
      <alignment horizontal="left" vertical="center" wrapText="1"/>
    </xf>
    <xf numFmtId="0" fontId="130" fillId="87" borderId="7" xfId="0" applyFont="1" applyFill="1" applyBorder="1" applyAlignment="1">
      <alignment horizontal="center" vertical="center" wrapText="1"/>
    </xf>
    <xf numFmtId="0" fontId="131" fillId="87" borderId="8" xfId="0" applyFont="1" applyFill="1" applyBorder="1" applyAlignment="1">
      <alignment horizontal="center" vertical="center" wrapText="1"/>
    </xf>
    <xf numFmtId="0" fontId="131" fillId="87" borderId="41" xfId="0" applyFont="1" applyFill="1" applyBorder="1" applyAlignment="1">
      <alignment horizontal="center" vertical="center" wrapText="1"/>
    </xf>
    <xf numFmtId="0" fontId="131" fillId="87" borderId="45" xfId="0" applyFont="1" applyFill="1" applyBorder="1" applyAlignment="1">
      <alignment horizontal="center" vertical="center" wrapText="1"/>
    </xf>
    <xf numFmtId="0" fontId="131" fillId="87" borderId="37" xfId="0" applyFont="1" applyFill="1" applyBorder="1" applyAlignment="1">
      <alignment horizontal="center" vertical="center" wrapText="1"/>
    </xf>
    <xf numFmtId="0" fontId="131" fillId="87" borderId="36" xfId="0" applyFont="1" applyFill="1" applyBorder="1" applyAlignment="1">
      <alignment horizontal="center" vertical="center" wrapText="1"/>
    </xf>
    <xf numFmtId="0" fontId="57" fillId="89" borderId="46" xfId="0" applyFont="1" applyFill="1" applyBorder="1" applyAlignment="1">
      <alignment horizontal="center" vertical="center" wrapText="1"/>
    </xf>
    <xf numFmtId="0" fontId="57" fillId="89" borderId="9" xfId="0" applyFont="1" applyFill="1" applyBorder="1" applyAlignment="1">
      <alignment horizontal="center" vertical="center" wrapText="1"/>
    </xf>
    <xf numFmtId="0" fontId="57" fillId="89" borderId="10" xfId="0" applyFont="1" applyFill="1" applyBorder="1" applyAlignment="1">
      <alignment horizontal="center" vertical="center" wrapText="1"/>
    </xf>
    <xf numFmtId="0" fontId="0" fillId="0" borderId="0" xfId="0" applyBorder="1" applyAlignment="1">
      <alignment horizontal="center"/>
    </xf>
    <xf numFmtId="0" fontId="71" fillId="57" borderId="2" xfId="117" applyFont="1" applyFill="1" applyBorder="1" applyAlignment="1">
      <alignment horizontal="center" vertical="center" wrapText="1"/>
    </xf>
    <xf numFmtId="0" fontId="71" fillId="57" borderId="73" xfId="117" applyFont="1" applyFill="1" applyBorder="1" applyAlignment="1">
      <alignment horizontal="center" vertical="center" wrapText="1"/>
    </xf>
    <xf numFmtId="0" fontId="71" fillId="57" borderId="3" xfId="117" applyFont="1" applyFill="1" applyBorder="1" applyAlignment="1">
      <alignment horizontal="center" vertical="center" wrapText="1"/>
    </xf>
    <xf numFmtId="0" fontId="71" fillId="57" borderId="72" xfId="117" applyFont="1" applyFill="1" applyBorder="1" applyAlignment="1">
      <alignment horizontal="center" vertical="center" wrapText="1"/>
    </xf>
    <xf numFmtId="0" fontId="71" fillId="57" borderId="4" xfId="117" applyFont="1" applyFill="1" applyBorder="1" applyAlignment="1">
      <alignment horizontal="center" vertical="center" wrapText="1"/>
    </xf>
    <xf numFmtId="0" fontId="71" fillId="57" borderId="76" xfId="117" applyFont="1" applyFill="1" applyBorder="1" applyAlignment="1">
      <alignment horizontal="center" vertical="center" wrapText="1"/>
    </xf>
    <xf numFmtId="0" fontId="71" fillId="57" borderId="65" xfId="117" applyFont="1" applyFill="1" applyBorder="1" applyAlignment="1">
      <alignment horizontal="center" vertical="center" wrapText="1"/>
    </xf>
    <xf numFmtId="0" fontId="71" fillId="57" borderId="74" xfId="117" applyFont="1" applyFill="1" applyBorder="1" applyAlignment="1">
      <alignment horizontal="center" vertical="center" wrapText="1"/>
    </xf>
    <xf numFmtId="0" fontId="71" fillId="76" borderId="33" xfId="117" applyFont="1" applyFill="1" applyBorder="1" applyAlignment="1">
      <alignment horizontal="left" vertical="center" wrapText="1"/>
    </xf>
    <xf numFmtId="0" fontId="71" fillId="76" borderId="19" xfId="117" applyFont="1" applyFill="1" applyBorder="1" applyAlignment="1">
      <alignment horizontal="left" vertical="center" wrapText="1"/>
    </xf>
    <xf numFmtId="0" fontId="63" fillId="0" borderId="0"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1" xfId="0" applyBorder="1" applyAlignment="1" applyProtection="1">
      <alignment horizontal="center"/>
    </xf>
    <xf numFmtId="0" fontId="5"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53" xfId="0" applyFont="1" applyBorder="1" applyAlignment="1" applyProtection="1">
      <alignment horizontal="center"/>
    </xf>
    <xf numFmtId="0" fontId="63" fillId="0" borderId="11" xfId="0" applyFont="1" applyBorder="1" applyAlignment="1" applyProtection="1">
      <alignment horizontal="center"/>
    </xf>
    <xf numFmtId="0" fontId="64" fillId="0" borderId="12" xfId="0" applyFont="1" applyBorder="1" applyAlignment="1" applyProtection="1">
      <alignment horizontal="center"/>
    </xf>
    <xf numFmtId="0" fontId="64" fillId="0" borderId="13" xfId="0" applyFont="1" applyBorder="1" applyAlignment="1" applyProtection="1">
      <alignment horizontal="center"/>
    </xf>
    <xf numFmtId="0" fontId="64" fillId="0" borderId="53" xfId="0" applyFont="1" applyBorder="1" applyAlignment="1" applyProtection="1">
      <alignment horizont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20" xfId="0" applyFont="1" applyBorder="1" applyAlignment="1" applyProtection="1">
      <alignment horizontal="center" vertical="center"/>
    </xf>
    <xf numFmtId="0" fontId="59" fillId="53" borderId="101" xfId="0" applyFont="1" applyFill="1" applyBorder="1" applyAlignment="1">
      <alignment horizontal="center" vertical="center" wrapText="1"/>
    </xf>
    <xf numFmtId="0" fontId="59" fillId="53" borderId="96" xfId="0" applyFont="1" applyFill="1" applyBorder="1" applyAlignment="1">
      <alignment horizontal="center" vertical="center" wrapText="1"/>
    </xf>
    <xf numFmtId="0" fontId="59" fillId="53" borderId="102" xfId="0" applyFont="1" applyFill="1" applyBorder="1" applyAlignment="1">
      <alignment horizontal="center" vertical="center" wrapText="1"/>
    </xf>
    <xf numFmtId="0" fontId="59" fillId="53" borderId="103" xfId="0" applyFont="1" applyFill="1" applyBorder="1" applyAlignment="1">
      <alignment horizontal="center" vertical="center" wrapText="1"/>
    </xf>
    <xf numFmtId="0" fontId="59" fillId="53" borderId="104" xfId="0" applyFont="1" applyFill="1" applyBorder="1" applyAlignment="1">
      <alignment horizontal="center" vertical="center" wrapText="1"/>
    </xf>
    <xf numFmtId="0" fontId="59" fillId="53" borderId="105" xfId="0" applyFont="1" applyFill="1" applyBorder="1" applyAlignment="1">
      <alignment horizontal="center" vertical="center" wrapText="1"/>
    </xf>
    <xf numFmtId="0" fontId="60" fillId="69" borderId="40" xfId="0" applyFont="1" applyFill="1" applyBorder="1" applyAlignment="1">
      <alignment horizontal="center" vertical="center" textRotation="255" wrapText="1"/>
    </xf>
    <xf numFmtId="0" fontId="60" fillId="69" borderId="43" xfId="0" applyFont="1" applyFill="1" applyBorder="1" applyAlignment="1">
      <alignment horizontal="center" vertical="center" textRotation="255" wrapText="1"/>
    </xf>
    <xf numFmtId="0" fontId="60" fillId="69" borderId="35" xfId="0" applyFont="1" applyFill="1" applyBorder="1" applyAlignment="1">
      <alignment horizontal="center" vertical="center" textRotation="255" wrapText="1"/>
    </xf>
    <xf numFmtId="0" fontId="46" fillId="72" borderId="46" xfId="0" applyFont="1" applyFill="1" applyBorder="1" applyAlignment="1">
      <alignment horizontal="center" vertical="center" wrapText="1"/>
    </xf>
    <xf numFmtId="0" fontId="46" fillId="72" borderId="9" xfId="0" applyFont="1" applyFill="1" applyBorder="1" applyAlignment="1">
      <alignment horizontal="center" vertical="center" wrapText="1"/>
    </xf>
    <xf numFmtId="0" fontId="46" fillId="72" borderId="10" xfId="0" applyFont="1" applyFill="1" applyBorder="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Border="1" applyAlignment="1">
      <alignment horizontal="center" vertical="center"/>
    </xf>
    <xf numFmtId="0" fontId="59" fillId="65" borderId="101" xfId="0" applyFont="1" applyFill="1" applyBorder="1" applyAlignment="1">
      <alignment horizontal="center" vertical="center" wrapText="1"/>
    </xf>
    <xf numFmtId="0" fontId="59" fillId="65" borderId="96" xfId="0" applyFont="1" applyFill="1" applyBorder="1" applyAlignment="1">
      <alignment horizontal="center" vertical="center" wrapText="1"/>
    </xf>
    <xf numFmtId="0" fontId="59" fillId="65" borderId="102" xfId="0" applyFont="1" applyFill="1" applyBorder="1" applyAlignment="1">
      <alignment horizontal="center" vertical="center" wrapText="1"/>
    </xf>
    <xf numFmtId="0" fontId="59" fillId="65" borderId="103" xfId="0" applyFont="1" applyFill="1" applyBorder="1" applyAlignment="1">
      <alignment horizontal="center" vertical="center" wrapText="1"/>
    </xf>
    <xf numFmtId="0" fontId="59" fillId="65" borderId="104" xfId="0" applyFont="1" applyFill="1" applyBorder="1" applyAlignment="1">
      <alignment horizontal="center" vertical="center" wrapText="1"/>
    </xf>
    <xf numFmtId="0" fontId="59" fillId="65" borderId="105" xfId="0" applyFont="1" applyFill="1" applyBorder="1" applyAlignment="1">
      <alignment horizontal="center" vertical="center" wrapText="1"/>
    </xf>
    <xf numFmtId="0" fontId="59" fillId="73" borderId="101" xfId="0" applyFont="1" applyFill="1" applyBorder="1" applyAlignment="1">
      <alignment horizontal="center" vertical="center" wrapText="1"/>
    </xf>
    <xf numFmtId="0" fontId="59" fillId="73" borderId="96" xfId="0" applyFont="1" applyFill="1" applyBorder="1" applyAlignment="1">
      <alignment horizontal="center" vertical="center" wrapText="1"/>
    </xf>
    <xf numFmtId="0" fontId="59" fillId="73" borderId="102" xfId="0" applyFont="1" applyFill="1" applyBorder="1" applyAlignment="1">
      <alignment horizontal="center" vertical="center" wrapText="1"/>
    </xf>
    <xf numFmtId="0" fontId="59" fillId="73" borderId="103" xfId="0" applyFont="1" applyFill="1" applyBorder="1" applyAlignment="1">
      <alignment horizontal="center" vertical="center" wrapText="1"/>
    </xf>
    <xf numFmtId="0" fontId="59" fillId="73" borderId="104" xfId="0" applyFont="1" applyFill="1" applyBorder="1" applyAlignment="1">
      <alignment horizontal="center" vertical="center" wrapText="1"/>
    </xf>
    <xf numFmtId="0" fontId="59" fillId="73" borderId="105" xfId="0" applyFont="1" applyFill="1" applyBorder="1" applyAlignment="1">
      <alignment horizontal="center" vertical="center" wrapText="1"/>
    </xf>
    <xf numFmtId="0" fontId="27" fillId="0" borderId="0" xfId="0" applyFont="1" applyAlignment="1">
      <alignment horizontal="left" vertical="center" wrapText="1"/>
    </xf>
    <xf numFmtId="0" fontId="46" fillId="50" borderId="0" xfId="0" applyFont="1" applyFill="1" applyAlignment="1">
      <alignment horizontal="center" vertical="center" wrapText="1"/>
    </xf>
    <xf numFmtId="0" fontId="72" fillId="67" borderId="16" xfId="1" applyFont="1" applyFill="1" applyBorder="1" applyAlignment="1" applyProtection="1">
      <alignment horizontal="center" vertical="center" wrapText="1"/>
    </xf>
    <xf numFmtId="0" fontId="72" fillId="67" borderId="17" xfId="1" applyFont="1" applyFill="1" applyBorder="1" applyAlignment="1" applyProtection="1">
      <alignment horizontal="center" vertical="center" wrapText="1"/>
    </xf>
    <xf numFmtId="0" fontId="72" fillId="67" borderId="1" xfId="1" applyFont="1" applyFill="1" applyBorder="1" applyAlignment="1" applyProtection="1">
      <alignment horizontal="center" vertical="center" wrapText="1"/>
    </xf>
    <xf numFmtId="0" fontId="72" fillId="67" borderId="23" xfId="1" applyFont="1" applyFill="1" applyBorder="1" applyAlignment="1" applyProtection="1">
      <alignment horizontal="center" vertical="center" wrapText="1"/>
    </xf>
    <xf numFmtId="0" fontId="72" fillId="67" borderId="188" xfId="1" applyFont="1" applyFill="1" applyBorder="1" applyAlignment="1" applyProtection="1">
      <alignment horizontal="center" vertical="center" wrapText="1"/>
    </xf>
    <xf numFmtId="0" fontId="72" fillId="67" borderId="75" xfId="1" applyFont="1" applyFill="1" applyBorder="1" applyAlignment="1" applyProtection="1">
      <alignment horizontal="center" vertical="center" wrapText="1"/>
    </xf>
    <xf numFmtId="0" fontId="72" fillId="90" borderId="7" xfId="1" applyFont="1" applyFill="1" applyBorder="1" applyAlignment="1" applyProtection="1">
      <alignment horizontal="center" vertical="center" wrapText="1"/>
    </xf>
    <xf numFmtId="0" fontId="72" fillId="90" borderId="8" xfId="1" applyFont="1" applyFill="1" applyBorder="1" applyAlignment="1" applyProtection="1">
      <alignment horizontal="center" vertical="center" wrapText="1"/>
    </xf>
    <xf numFmtId="0" fontId="72" fillId="90" borderId="41" xfId="1" applyFont="1" applyFill="1" applyBorder="1" applyAlignment="1" applyProtection="1">
      <alignment horizontal="center" vertical="center" wrapText="1"/>
    </xf>
    <xf numFmtId="0" fontId="72" fillId="90" borderId="82" xfId="1" applyFont="1" applyFill="1" applyBorder="1" applyAlignment="1" applyProtection="1">
      <alignment horizontal="center" vertical="center" wrapText="1"/>
    </xf>
    <xf numFmtId="0" fontId="72" fillId="90" borderId="20" xfId="1" applyFont="1" applyFill="1" applyBorder="1" applyAlignment="1" applyProtection="1">
      <alignment horizontal="center" vertical="center" wrapText="1"/>
    </xf>
    <xf numFmtId="0" fontId="72" fillId="90" borderId="22" xfId="1" applyFont="1" applyFill="1" applyBorder="1" applyAlignment="1" applyProtection="1">
      <alignment horizontal="center" vertical="center" wrapText="1"/>
    </xf>
    <xf numFmtId="0" fontId="66" fillId="71" borderId="46" xfId="0" applyFont="1" applyFill="1" applyBorder="1" applyAlignment="1" applyProtection="1">
      <alignment horizontal="center" vertical="center"/>
    </xf>
    <xf numFmtId="0" fontId="66" fillId="71" borderId="9" xfId="0" applyFont="1" applyFill="1" applyBorder="1" applyAlignment="1" applyProtection="1">
      <alignment horizontal="center" vertical="center"/>
    </xf>
    <xf numFmtId="0" fontId="66" fillId="71" borderId="10" xfId="0" applyFont="1" applyFill="1" applyBorder="1" applyAlignment="1" applyProtection="1">
      <alignment horizontal="center" vertical="center"/>
    </xf>
    <xf numFmtId="0" fontId="72" fillId="67" borderId="215" xfId="1" applyFont="1" applyFill="1" applyBorder="1" applyAlignment="1" applyProtection="1">
      <alignment horizontal="left" vertical="center" wrapText="1"/>
      <protection locked="0"/>
    </xf>
    <xf numFmtId="0" fontId="104" fillId="67" borderId="215" xfId="1" applyFont="1" applyFill="1" applyBorder="1" applyAlignment="1" applyProtection="1">
      <alignment horizontal="center" vertical="center" wrapText="1"/>
      <protection locked="0"/>
    </xf>
    <xf numFmtId="0" fontId="104" fillId="67" borderId="214" xfId="1" applyFont="1" applyFill="1" applyBorder="1" applyAlignment="1" applyProtection="1">
      <alignment horizontal="center" vertical="center" wrapText="1"/>
      <protection locked="0"/>
    </xf>
    <xf numFmtId="0" fontId="72" fillId="57" borderId="216" xfId="1" applyFont="1" applyFill="1" applyBorder="1" applyAlignment="1" applyProtection="1">
      <alignment horizontal="left" vertical="center" wrapText="1"/>
      <protection locked="0"/>
    </xf>
    <xf numFmtId="0" fontId="104" fillId="57" borderId="216" xfId="1" applyFont="1" applyFill="1" applyBorder="1" applyAlignment="1" applyProtection="1">
      <alignment horizontal="center" vertical="center" wrapText="1"/>
      <protection locked="0"/>
    </xf>
    <xf numFmtId="0" fontId="104" fillId="57" borderId="217" xfId="1" applyFont="1" applyFill="1" applyBorder="1" applyAlignment="1" applyProtection="1">
      <alignment horizontal="center" vertical="center" wrapText="1"/>
      <protection locked="0"/>
    </xf>
    <xf numFmtId="0" fontId="104" fillId="67" borderId="216" xfId="1" applyFont="1" applyFill="1" applyBorder="1" applyAlignment="1" applyProtection="1">
      <alignment horizontal="center" vertical="center" wrapText="1"/>
      <protection locked="0"/>
    </xf>
    <xf numFmtId="0" fontId="104" fillId="67" borderId="217" xfId="1" applyFont="1" applyFill="1" applyBorder="1" applyAlignment="1" applyProtection="1">
      <alignment horizontal="center" vertical="center" wrapText="1"/>
      <protection locked="0"/>
    </xf>
    <xf numFmtId="0" fontId="72" fillId="67" borderId="216" xfId="1" applyFont="1" applyFill="1" applyBorder="1" applyAlignment="1" applyProtection="1">
      <alignment horizontal="left" vertical="center" wrapText="1"/>
      <protection locked="0"/>
    </xf>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139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FF0000"/>
        </patternFill>
      </fill>
    </dxf>
    <dxf>
      <fill>
        <patternFill>
          <bgColor rgb="FF00B0F0"/>
        </patternFill>
      </fill>
    </dxf>
    <dxf>
      <fill>
        <patternFill>
          <bgColor rgb="FF0070C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0066CC"/>
      <color rgb="FF0066FF"/>
      <color rgb="FF3333FF"/>
      <color rgb="FFCADCF2"/>
      <color rgb="FF70FC81"/>
      <color rgb="FFD7F666"/>
      <color rgb="FFE7F567"/>
      <color rgb="FF0099FF"/>
      <color rgb="FF244062"/>
      <color rgb="FF3CF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png"/><Relationship Id="rId5" Type="http://schemas.openxmlformats.org/officeDocument/2006/relationships/image" Target="../media/image7.png"/><Relationship Id="rId10" Type="http://schemas.openxmlformats.org/officeDocument/2006/relationships/image" Target="../media/image1.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568539</xdr:colOff>
      <xdr:row>1</xdr:row>
      <xdr:rowOff>168579</xdr:rowOff>
    </xdr:from>
    <xdr:to>
      <xdr:col>5</xdr:col>
      <xdr:colOff>349251</xdr:colOff>
      <xdr:row>3</xdr:row>
      <xdr:rowOff>329784</xdr:rowOff>
    </xdr:to>
    <xdr:pic>
      <xdr:nvPicPr>
        <xdr:cNvPr id="3" name="image00.png">
          <a:extLst>
            <a:ext uri="{FF2B5EF4-FFF2-40B4-BE49-F238E27FC236}">
              <a16:creationId xmlns:a16="http://schemas.microsoft.com/office/drawing/2014/main" id="{00000000-0008-0000-0000-000003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706" y="337912"/>
          <a:ext cx="2669962" cy="923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470958</xdr:colOff>
      <xdr:row>1</xdr:row>
      <xdr:rowOff>105834</xdr:rowOff>
    </xdr:from>
    <xdr:to>
      <xdr:col>20</xdr:col>
      <xdr:colOff>169333</xdr:colOff>
      <xdr:row>3</xdr:row>
      <xdr:rowOff>304392</xdr:rowOff>
    </xdr:to>
    <xdr:pic>
      <xdr:nvPicPr>
        <xdr:cNvPr id="4" name="image01.png">
          <a:extLst>
            <a:ext uri="{FF2B5EF4-FFF2-40B4-BE49-F238E27FC236}">
              <a16:creationId xmlns:a16="http://schemas.microsoft.com/office/drawing/2014/main" id="{00000000-0008-0000-0000-00000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125" y="275167"/>
          <a:ext cx="1222375" cy="960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41</xdr:row>
      <xdr:rowOff>9525</xdr:rowOff>
    </xdr:from>
    <xdr:to>
      <xdr:col>10</xdr:col>
      <xdr:colOff>466725</xdr:colOff>
      <xdr:row>48</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8254" t="12557" r="24428" b="72886"/>
        <a:stretch/>
      </xdr:blipFill>
      <xdr:spPr>
        <a:xfrm>
          <a:off x="257175" y="6000750"/>
          <a:ext cx="7210425" cy="12477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142875</xdr:colOff>
      <xdr:row>49</xdr:row>
      <xdr:rowOff>152400</xdr:rowOff>
    </xdr:from>
    <xdr:to>
      <xdr:col>10</xdr:col>
      <xdr:colOff>457200</xdr:colOff>
      <xdr:row>93</xdr:row>
      <xdr:rowOff>9525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316" t="11446" r="25678" b="7099"/>
        <a:stretch/>
      </xdr:blipFill>
      <xdr:spPr>
        <a:xfrm>
          <a:off x="285750" y="7439025"/>
          <a:ext cx="7172325" cy="698182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161925</xdr:colOff>
      <xdr:row>94</xdr:row>
      <xdr:rowOff>38100</xdr:rowOff>
    </xdr:from>
    <xdr:to>
      <xdr:col>10</xdr:col>
      <xdr:colOff>465314</xdr:colOff>
      <xdr:row>97</xdr:row>
      <xdr:rowOff>85725</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37065" t="47196" r="35452" b="49165"/>
        <a:stretch/>
      </xdr:blipFill>
      <xdr:spPr>
        <a:xfrm>
          <a:off x="304800" y="14611350"/>
          <a:ext cx="7161389" cy="53340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152399</xdr:colOff>
      <xdr:row>99</xdr:row>
      <xdr:rowOff>19050</xdr:rowOff>
    </xdr:from>
    <xdr:to>
      <xdr:col>10</xdr:col>
      <xdr:colOff>428624</xdr:colOff>
      <xdr:row>144</xdr:row>
      <xdr:rowOff>28817</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36825" t="13001" r="35512" b="31436"/>
        <a:stretch/>
      </xdr:blipFill>
      <xdr:spPr>
        <a:xfrm>
          <a:off x="295274" y="15401925"/>
          <a:ext cx="7134225" cy="7296392"/>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133349</xdr:colOff>
      <xdr:row>159</xdr:row>
      <xdr:rowOff>123824</xdr:rowOff>
    </xdr:from>
    <xdr:to>
      <xdr:col>10</xdr:col>
      <xdr:colOff>333375</xdr:colOff>
      <xdr:row>202</xdr:row>
      <xdr:rowOff>106866</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5"/>
        <a:srcRect l="36505" t="22781" r="34367" b="26258"/>
        <a:stretch/>
      </xdr:blipFill>
      <xdr:spPr>
        <a:xfrm>
          <a:off x="133349" y="25222199"/>
          <a:ext cx="7058026" cy="6945817"/>
        </a:xfrm>
        <a:prstGeom prst="rect">
          <a:avLst/>
        </a:prstGeom>
      </xdr:spPr>
    </xdr:pic>
    <xdr:clientData/>
  </xdr:twoCellAnchor>
  <xdr:twoCellAnchor editAs="oneCell">
    <xdr:from>
      <xdr:col>1</xdr:col>
      <xdr:colOff>171450</xdr:colOff>
      <xdr:row>145</xdr:row>
      <xdr:rowOff>66675</xdr:rowOff>
    </xdr:from>
    <xdr:to>
      <xdr:col>10</xdr:col>
      <xdr:colOff>450970</xdr:colOff>
      <xdr:row>155</xdr:row>
      <xdr:rowOff>85724</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5"/>
        <a:srcRect l="37081" t="10335" r="35439" b="78331"/>
        <a:stretch/>
      </xdr:blipFill>
      <xdr:spPr>
        <a:xfrm>
          <a:off x="171450" y="22898100"/>
          <a:ext cx="7137520" cy="163829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57150</xdr:colOff>
      <xdr:row>202</xdr:row>
      <xdr:rowOff>57150</xdr:rowOff>
    </xdr:from>
    <xdr:to>
      <xdr:col>10</xdr:col>
      <xdr:colOff>454609</xdr:colOff>
      <xdr:row>229</xdr:row>
      <xdr:rowOff>104775</xdr:rowOff>
    </xdr:to>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6"/>
        <a:srcRect l="36192" t="49784" r="33742" b="17656"/>
        <a:stretch/>
      </xdr:blipFill>
      <xdr:spPr>
        <a:xfrm>
          <a:off x="57150" y="32118300"/>
          <a:ext cx="7255459" cy="4419600"/>
        </a:xfrm>
        <a:prstGeom prst="rect">
          <a:avLst/>
        </a:prstGeom>
      </xdr:spPr>
    </xdr:pic>
    <xdr:clientData/>
  </xdr:twoCellAnchor>
  <xdr:twoCellAnchor editAs="oneCell">
    <xdr:from>
      <xdr:col>1</xdr:col>
      <xdr:colOff>161925</xdr:colOff>
      <xdr:row>6</xdr:row>
      <xdr:rowOff>0</xdr:rowOff>
    </xdr:from>
    <xdr:to>
      <xdr:col>12</xdr:col>
      <xdr:colOff>514350</xdr:colOff>
      <xdr:row>37</xdr:row>
      <xdr:rowOff>133350</xdr:rowOff>
    </xdr:to>
    <xdr:pic>
      <xdr:nvPicPr>
        <xdr:cNvPr id="10" name="Gráfico 13">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57175" y="1447800"/>
          <a:ext cx="8734425" cy="5153025"/>
        </a:xfrm>
        <a:prstGeom prst="rect">
          <a:avLst/>
        </a:prstGeom>
      </xdr:spPr>
    </xdr:pic>
    <xdr:clientData/>
  </xdr:twoCellAnchor>
  <xdr:twoCellAnchor>
    <xdr:from>
      <xdr:col>14</xdr:col>
      <xdr:colOff>390526</xdr:colOff>
      <xdr:row>5</xdr:row>
      <xdr:rowOff>104775</xdr:rowOff>
    </xdr:from>
    <xdr:to>
      <xdr:col>20</xdr:col>
      <xdr:colOff>329990</xdr:colOff>
      <xdr:row>38</xdr:row>
      <xdr:rowOff>66675</xdr:rowOff>
    </xdr:to>
    <xdr:pic>
      <xdr:nvPicPr>
        <xdr:cNvPr id="11" name="Imagen 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5982" t="6638" r="36864" b="9476"/>
        <a:stretch>
          <a:fillRect/>
        </a:stretch>
      </xdr:blipFill>
      <xdr:spPr bwMode="auto">
        <a:xfrm>
          <a:off x="9925051" y="266700"/>
          <a:ext cx="3997114"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xdr:row>
      <xdr:rowOff>67129</xdr:rowOff>
    </xdr:from>
    <xdr:to>
      <xdr:col>4</xdr:col>
      <xdr:colOff>419100</xdr:colOff>
      <xdr:row>3</xdr:row>
      <xdr:rowOff>267573</xdr:rowOff>
    </xdr:to>
    <xdr:pic>
      <xdr:nvPicPr>
        <xdr:cNvPr id="12" name="image00.png">
          <a:extLst>
            <a:ext uri="{FF2B5EF4-FFF2-40B4-BE49-F238E27FC236}">
              <a16:creationId xmlns:a16="http://schemas.microsoft.com/office/drawing/2014/main" id="{00000000-0008-0000-0100-00000C000000}"/>
            </a:ext>
          </a:extLst>
        </xdr:cNvPr>
        <xdr:cNvPicPr preferRelativeResize="0">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8150" y="238579"/>
          <a:ext cx="2409825" cy="867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212725</xdr:colOff>
      <xdr:row>1</xdr:row>
      <xdr:rowOff>47029</xdr:rowOff>
    </xdr:from>
    <xdr:to>
      <xdr:col>18</xdr:col>
      <xdr:colOff>628650</xdr:colOff>
      <xdr:row>3</xdr:row>
      <xdr:rowOff>272375</xdr:rowOff>
    </xdr:to>
    <xdr:pic>
      <xdr:nvPicPr>
        <xdr:cNvPr id="13" name="image01.png">
          <a:extLst>
            <a:ext uri="{FF2B5EF4-FFF2-40B4-BE49-F238E27FC236}">
              <a16:creationId xmlns:a16="http://schemas.microsoft.com/office/drawing/2014/main" id="{00000000-0008-0000-0100-00000D000000}"/>
            </a:ext>
          </a:extLst>
        </xdr:cNvPr>
        <xdr:cNvPicPr preferRelativeResize="0">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652250" y="161329"/>
          <a:ext cx="1092200" cy="89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34</xdr:row>
      <xdr:rowOff>84666</xdr:rowOff>
    </xdr:from>
    <xdr:to>
      <xdr:col>4</xdr:col>
      <xdr:colOff>2458358</xdr:colOff>
      <xdr:row>60</xdr:row>
      <xdr:rowOff>159214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30250" y="5757333"/>
          <a:ext cx="6593417" cy="4752381"/>
        </a:xfrm>
        <a:prstGeom prst="rect">
          <a:avLst/>
        </a:prstGeom>
      </xdr:spPr>
    </xdr:pic>
    <xdr:clientData/>
  </xdr:twoCellAnchor>
  <xdr:twoCellAnchor editAs="oneCell">
    <xdr:from>
      <xdr:col>2</xdr:col>
      <xdr:colOff>615043</xdr:colOff>
      <xdr:row>1</xdr:row>
      <xdr:rowOff>226333</xdr:rowOff>
    </xdr:from>
    <xdr:to>
      <xdr:col>2</xdr:col>
      <xdr:colOff>3339193</xdr:colOff>
      <xdr:row>3</xdr:row>
      <xdr:rowOff>292239</xdr:rowOff>
    </xdr:to>
    <xdr:pic>
      <xdr:nvPicPr>
        <xdr:cNvPr id="3" name="image00.png">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6543" y="362404"/>
          <a:ext cx="2724150" cy="99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278039</xdr:colOff>
      <xdr:row>1</xdr:row>
      <xdr:rowOff>109622</xdr:rowOff>
    </xdr:from>
    <xdr:to>
      <xdr:col>22</xdr:col>
      <xdr:colOff>151039</xdr:colOff>
      <xdr:row>3</xdr:row>
      <xdr:rowOff>367394</xdr:rowOff>
    </xdr:to>
    <xdr:pic>
      <xdr:nvPicPr>
        <xdr:cNvPr id="4" name="image01.png">
          <a:extLst>
            <a:ext uri="{FF2B5EF4-FFF2-40B4-BE49-F238E27FC236}">
              <a16:creationId xmlns:a16="http://schemas.microsoft.com/office/drawing/2014/main" id="{00000000-0008-0000-0200-000004000000}"/>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21896" y="245693"/>
          <a:ext cx="1451429" cy="118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502012</xdr:colOff>
      <xdr:row>1</xdr:row>
      <xdr:rowOff>133804</xdr:rowOff>
    </xdr:from>
    <xdr:to>
      <xdr:col>3</xdr:col>
      <xdr:colOff>1895982</xdr:colOff>
      <xdr:row>3</xdr:row>
      <xdr:rowOff>385986</xdr:rowOff>
    </xdr:to>
    <xdr:pic>
      <xdr:nvPicPr>
        <xdr:cNvPr id="2" name="image00.png">
          <a:extLst>
            <a:ext uri="{FF2B5EF4-FFF2-40B4-BE49-F238E27FC236}">
              <a16:creationId xmlns:a16="http://schemas.microsoft.com/office/drawing/2014/main" id="{00000000-0008-0000-03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869" y="337911"/>
          <a:ext cx="3981553" cy="120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13</xdr:col>
      <xdr:colOff>596447</xdr:colOff>
      <xdr:row>1</xdr:row>
      <xdr:rowOff>36287</xdr:rowOff>
    </xdr:from>
    <xdr:to>
      <xdr:col>15</xdr:col>
      <xdr:colOff>100912</xdr:colOff>
      <xdr:row>3</xdr:row>
      <xdr:rowOff>334284</xdr:rowOff>
    </xdr:to>
    <xdr:pic>
      <xdr:nvPicPr>
        <xdr:cNvPr id="14" name="image01.png">
          <a:extLst>
            <a:ext uri="{FF2B5EF4-FFF2-40B4-BE49-F238E27FC236}">
              <a16:creationId xmlns:a16="http://schemas.microsoft.com/office/drawing/2014/main" id="{00000000-0008-0000-0300-00000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35268" y="185966"/>
          <a:ext cx="1817677"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2307545</xdr:colOff>
      <xdr:row>25</xdr:row>
      <xdr:rowOff>19960</xdr:rowOff>
    </xdr:from>
    <xdr:to>
      <xdr:col>4</xdr:col>
      <xdr:colOff>521378</xdr:colOff>
      <xdr:row>28</xdr:row>
      <xdr:rowOff>46716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5079320" y="8268610"/>
          <a:ext cx="1442808" cy="922106"/>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2.%20JURIDICA/MATRIZ%20INSTITUCIONAL%20DE%20RIESGO%20CORRUPCI&#211;N%20-%20Jurid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8.%20GESTI&#211;N%20DEL%20RIESGO/MATRIZ%20INSTITUCIONAL%20DE%20RIESGOS%20DE%20CORRUPCI&#211;N%20-%20G%20RIESG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eencisog/Desktop/3.%20ESCRITORIO/2.%20RIESGOS%202022/2.%20MATRICES%20DE%20RIESGOS%202022/15.%20CONTRATACI&#211;N/MATRIZ%20INSTITUCIONAL%20DE%20RIESGOS%20DE%20CORRUPCI&#211;N%20-%20CONTRATACI&#211;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3.%20TICS/MATRIZ%20INSTUCIONAL%20DE%20RIESGOS%20DE%20CORRUPCI&#211;N%20-%20T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eencisog/Desktop/3.%20ESCRITORIO/2.%20RIESGOS%202022/2.%20MATRICES%20DE%20RIESGOS%202022/16.%20TALENTO%20HUMANO/2.%20MATRIZ%20INSTITUCIONAL%20DE%20RIESGO%20CORRUPCI&#211;N%20-%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eencisog/Documents/2.%20JURIDICA/MATRIZ%20INSTITUCIONAL%20DE%20RIESGO%20CORRUPCI&#211;N%20-%20Jurid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oeencisog/Documents/8.%20GESTI&#211;N%20DEL%20RIESGO/MATRIZ%20INSTITUCIONAL%20DE%20RIESGOS%20DE%20CORRUPCI&#211;N%20-%20G%20RIESG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oeencisog/Documents/15.%20CONTRATACI&#211;N/MATRIZ%20INSTITUCIONAL%20DE%20RIESGOS%20DE%20CORRUPCI&#211;N%20-%20CONTRATACI&#211;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eencisog/Documents/13.%20TICS/MATRIZ%20INSTUCIONAL%20DE%20RIESGOS%20DE%20CORRUPCI&#211;N%20-%20TIC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5.%20CONTRATACI&#211;N/MATRIZ%20INSTITUCIONAL%20DE%20RIESGOS%20DE%20CORRUPCI&#211;N%20-%20CONTRATACI&#211;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6.%20TALENTO%20HUMANO/2.%20MATRIZ%20INSTITUCIONAL%20DE%20RIESGO%20CORRUPCI&#211;N%20-%20Talento%20Humano.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0MATRIZ%20INSTITUCIONAL%20DE%20RIESGOS%20OPERACIONAL%20-%20SUBR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oeencisog/Desktop/3.%20ESCRITORIO/2.%20RIESGOS%202022/2.%20MATRICES%20DE%20RIESGOS%202022/17.%20CONTROL%20INTERNO/2.%20MATRIZ%20INSTITUCIONAL%20DE%20RIESGOS%20DE%20CORRUPCI&#211;N%20-%20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MANEJO INADECUADO "/>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sheetData sheetId="1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Hoja1"/>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 val="dofa "/>
    </sheetNames>
    <sheetDataSet>
      <sheetData sheetId="0"/>
      <sheetData sheetId="1"/>
      <sheetData sheetId="2"/>
      <sheetData sheetId="3"/>
      <sheetData sheetId="4"/>
      <sheetData sheetId="5"/>
      <sheetData sheetId="6"/>
      <sheetData sheetId="7"/>
      <sheetData sheetId="8"/>
      <sheetData sheetId="9"/>
      <sheetData sheetId="10"/>
      <sheetData sheetId="11">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C93"/>
  <sheetViews>
    <sheetView topLeftCell="A64" zoomScale="85" zoomScaleNormal="85" workbookViewId="0">
      <selection activeCell="E63" sqref="E63:U64"/>
    </sheetView>
  </sheetViews>
  <sheetFormatPr baseColWidth="10" defaultRowHeight="12.75" x14ac:dyDescent="0.2"/>
  <cols>
    <col min="1" max="1" width="2.28515625" style="221" customWidth="1"/>
    <col min="2" max="2" width="9" style="221" customWidth="1"/>
    <col min="3" max="14" width="11.42578125" style="221"/>
    <col min="15" max="16" width="13.28515625" style="221" customWidth="1"/>
    <col min="17" max="17" width="11.42578125" style="221"/>
    <col min="18" max="18" width="11.42578125" style="221" customWidth="1"/>
    <col min="19" max="20" width="11.42578125" style="221"/>
    <col min="21" max="21" width="12.42578125" style="221" customWidth="1"/>
    <col min="22" max="23" width="3" style="221" customWidth="1"/>
    <col min="24" max="16384" width="11.42578125" style="221"/>
  </cols>
  <sheetData>
    <row r="1" spans="2:26" ht="13.5" thickBot="1" x14ac:dyDescent="0.25"/>
    <row r="2" spans="2:26" ht="30" customHeight="1" x14ac:dyDescent="0.2">
      <c r="B2" s="556"/>
      <c r="C2" s="557"/>
      <c r="D2" s="557"/>
      <c r="E2" s="557"/>
      <c r="F2" s="557"/>
      <c r="G2" s="563" t="s">
        <v>907</v>
      </c>
      <c r="H2" s="563"/>
      <c r="I2" s="563"/>
      <c r="J2" s="563"/>
      <c r="K2" s="563"/>
      <c r="L2" s="563"/>
      <c r="M2" s="563"/>
      <c r="N2" s="563"/>
      <c r="O2" s="566" t="s">
        <v>441</v>
      </c>
      <c r="P2" s="566"/>
      <c r="Q2" s="569">
        <v>1</v>
      </c>
      <c r="R2" s="569"/>
      <c r="S2" s="571"/>
      <c r="T2" s="571"/>
      <c r="U2" s="572"/>
      <c r="V2" s="258"/>
      <c r="W2" s="258"/>
      <c r="X2" s="258"/>
      <c r="Y2" s="258"/>
      <c r="Z2" s="258"/>
    </row>
    <row r="3" spans="2:26" ht="30" customHeight="1" x14ac:dyDescent="0.2">
      <c r="B3" s="558"/>
      <c r="C3" s="559"/>
      <c r="D3" s="559"/>
      <c r="E3" s="559"/>
      <c r="F3" s="559"/>
      <c r="G3" s="564"/>
      <c r="H3" s="564"/>
      <c r="I3" s="564"/>
      <c r="J3" s="564"/>
      <c r="K3" s="564"/>
      <c r="L3" s="564"/>
      <c r="M3" s="564"/>
      <c r="N3" s="564"/>
      <c r="O3" s="567" t="s">
        <v>442</v>
      </c>
      <c r="P3" s="567"/>
      <c r="Q3" s="570">
        <v>44630</v>
      </c>
      <c r="R3" s="570"/>
      <c r="S3" s="573"/>
      <c r="T3" s="573"/>
      <c r="U3" s="574"/>
      <c r="V3" s="258"/>
      <c r="W3" s="258"/>
      <c r="X3" s="258"/>
      <c r="Y3" s="258"/>
      <c r="Z3" s="258"/>
    </row>
    <row r="4" spans="2:26" ht="30" customHeight="1" thickBot="1" x14ac:dyDescent="0.25">
      <c r="B4" s="560"/>
      <c r="C4" s="561"/>
      <c r="D4" s="561"/>
      <c r="E4" s="561"/>
      <c r="F4" s="561"/>
      <c r="G4" s="565"/>
      <c r="H4" s="565"/>
      <c r="I4" s="565"/>
      <c r="J4" s="565"/>
      <c r="K4" s="565"/>
      <c r="L4" s="565"/>
      <c r="M4" s="565"/>
      <c r="N4" s="565"/>
      <c r="O4" s="568" t="s">
        <v>443</v>
      </c>
      <c r="P4" s="568"/>
      <c r="Q4" s="568" t="s">
        <v>910</v>
      </c>
      <c r="R4" s="568"/>
      <c r="S4" s="575"/>
      <c r="T4" s="575"/>
      <c r="U4" s="576"/>
      <c r="V4" s="258"/>
      <c r="W4" s="258"/>
      <c r="X4" s="258"/>
      <c r="Y4" s="258"/>
      <c r="Z4" s="258"/>
    </row>
    <row r="5" spans="2:26" ht="11.25" customHeight="1" x14ac:dyDescent="0.2">
      <c r="V5" s="258"/>
      <c r="W5" s="258"/>
      <c r="X5" s="258"/>
      <c r="Y5" s="258"/>
      <c r="Z5" s="258"/>
    </row>
    <row r="6" spans="2:26" ht="32.25" customHeight="1" x14ac:dyDescent="0.2">
      <c r="B6" s="554" t="s">
        <v>841</v>
      </c>
      <c r="C6" s="554"/>
      <c r="D6" s="554"/>
      <c r="E6" s="554"/>
      <c r="F6" s="554"/>
      <c r="G6" s="554"/>
      <c r="H6" s="554"/>
      <c r="I6" s="554"/>
      <c r="J6" s="554"/>
      <c r="K6" s="554"/>
      <c r="L6" s="554"/>
      <c r="M6" s="554"/>
      <c r="N6" s="554"/>
      <c r="O6" s="554"/>
      <c r="P6" s="554"/>
      <c r="Q6" s="554"/>
      <c r="R6" s="554"/>
      <c r="S6" s="554"/>
      <c r="T6" s="554"/>
      <c r="U6" s="555"/>
      <c r="V6" s="258"/>
      <c r="W6" s="258"/>
      <c r="X6" s="258"/>
      <c r="Y6" s="258"/>
      <c r="Z6" s="258"/>
    </row>
    <row r="7" spans="2:26" ht="12" customHeight="1" thickBot="1" x14ac:dyDescent="0.25"/>
    <row r="8" spans="2:26" ht="41.25" customHeight="1" x14ac:dyDescent="0.2">
      <c r="B8" s="551" t="s">
        <v>909</v>
      </c>
      <c r="C8" s="552"/>
      <c r="D8" s="552"/>
      <c r="E8" s="552"/>
      <c r="F8" s="552"/>
      <c r="G8" s="552"/>
      <c r="H8" s="552"/>
      <c r="I8" s="552"/>
      <c r="J8" s="552"/>
      <c r="K8" s="552"/>
      <c r="L8" s="552"/>
      <c r="M8" s="552"/>
      <c r="N8" s="552"/>
      <c r="O8" s="552"/>
      <c r="P8" s="552"/>
      <c r="Q8" s="552"/>
      <c r="R8" s="552"/>
      <c r="S8" s="552"/>
      <c r="T8" s="552"/>
      <c r="U8" s="553"/>
    </row>
    <row r="9" spans="2:26" s="258" customFormat="1" ht="26.25" customHeight="1" x14ac:dyDescent="0.2">
      <c r="B9" s="562" t="s">
        <v>735</v>
      </c>
      <c r="C9" s="547" t="s">
        <v>777</v>
      </c>
      <c r="D9" s="547"/>
      <c r="E9" s="547"/>
      <c r="F9" s="547"/>
      <c r="G9" s="547"/>
      <c r="H9" s="547"/>
      <c r="I9" s="547"/>
      <c r="J9" s="547"/>
      <c r="K9" s="547"/>
      <c r="L9" s="547"/>
      <c r="M9" s="547"/>
      <c r="N9" s="547"/>
      <c r="O9" s="547"/>
      <c r="P9" s="547"/>
      <c r="Q9" s="547"/>
      <c r="R9" s="547"/>
      <c r="S9" s="547"/>
      <c r="T9" s="547"/>
      <c r="U9" s="548"/>
    </row>
    <row r="10" spans="2:26" s="258" customFormat="1" ht="26.25" customHeight="1" x14ac:dyDescent="0.2">
      <c r="B10" s="562"/>
      <c r="C10" s="547" t="s">
        <v>776</v>
      </c>
      <c r="D10" s="547"/>
      <c r="E10" s="547"/>
      <c r="F10" s="547"/>
      <c r="G10" s="547"/>
      <c r="H10" s="547"/>
      <c r="I10" s="547"/>
      <c r="J10" s="547"/>
      <c r="K10" s="547"/>
      <c r="L10" s="547"/>
      <c r="M10" s="547"/>
      <c r="N10" s="547"/>
      <c r="O10" s="547"/>
      <c r="P10" s="547"/>
      <c r="Q10" s="547"/>
      <c r="R10" s="547"/>
      <c r="S10" s="547"/>
      <c r="T10" s="547"/>
      <c r="U10" s="548"/>
    </row>
    <row r="11" spans="2:26" s="258" customFormat="1" ht="26.25" customHeight="1" x14ac:dyDescent="0.2">
      <c r="B11" s="562"/>
      <c r="C11" s="547" t="s">
        <v>840</v>
      </c>
      <c r="D11" s="547"/>
      <c r="E11" s="547"/>
      <c r="F11" s="547"/>
      <c r="G11" s="547"/>
      <c r="H11" s="547"/>
      <c r="I11" s="547"/>
      <c r="J11" s="547"/>
      <c r="K11" s="547"/>
      <c r="L11" s="547"/>
      <c r="M11" s="547"/>
      <c r="N11" s="547"/>
      <c r="O11" s="547"/>
      <c r="P11" s="547"/>
      <c r="Q11" s="547"/>
      <c r="R11" s="547"/>
      <c r="S11" s="547"/>
      <c r="T11" s="547"/>
      <c r="U11" s="548"/>
    </row>
    <row r="12" spans="2:26" s="258" customFormat="1" ht="26.25" customHeight="1" x14ac:dyDescent="0.2">
      <c r="B12" s="562"/>
      <c r="C12" s="549" t="s">
        <v>737</v>
      </c>
      <c r="D12" s="549"/>
      <c r="E12" s="549"/>
      <c r="F12" s="549"/>
      <c r="G12" s="549"/>
      <c r="H12" s="549"/>
      <c r="I12" s="549"/>
      <c r="J12" s="549"/>
      <c r="K12" s="549"/>
      <c r="L12" s="549"/>
      <c r="M12" s="549"/>
      <c r="N12" s="549"/>
      <c r="O12" s="549"/>
      <c r="P12" s="549"/>
      <c r="Q12" s="549"/>
      <c r="R12" s="549"/>
      <c r="S12" s="549"/>
      <c r="T12" s="549"/>
      <c r="U12" s="550"/>
    </row>
    <row r="13" spans="2:26" s="258" customFormat="1" ht="26.25" customHeight="1" x14ac:dyDescent="0.2">
      <c r="B13" s="562"/>
      <c r="C13" s="577" t="s">
        <v>736</v>
      </c>
      <c r="D13" s="577"/>
      <c r="E13" s="577"/>
      <c r="F13" s="577"/>
      <c r="G13" s="577"/>
      <c r="H13" s="577"/>
      <c r="I13" s="577"/>
      <c r="J13" s="577"/>
      <c r="K13" s="577"/>
      <c r="L13" s="577"/>
      <c r="M13" s="577"/>
      <c r="N13" s="577"/>
      <c r="O13" s="577"/>
      <c r="P13" s="577"/>
      <c r="Q13" s="577"/>
      <c r="R13" s="577"/>
      <c r="S13" s="577"/>
      <c r="T13" s="577"/>
      <c r="U13" s="578"/>
    </row>
    <row r="14" spans="2:26" s="258" customFormat="1" ht="26.25" customHeight="1" x14ac:dyDescent="0.2">
      <c r="B14" s="562"/>
      <c r="C14" s="547" t="s">
        <v>734</v>
      </c>
      <c r="D14" s="547"/>
      <c r="E14" s="547"/>
      <c r="F14" s="547"/>
      <c r="G14" s="547"/>
      <c r="H14" s="547"/>
      <c r="I14" s="547"/>
      <c r="J14" s="547"/>
      <c r="K14" s="547"/>
      <c r="L14" s="547"/>
      <c r="M14" s="547"/>
      <c r="N14" s="547"/>
      <c r="O14" s="547"/>
      <c r="P14" s="547"/>
      <c r="Q14" s="547"/>
      <c r="R14" s="547"/>
      <c r="S14" s="547"/>
      <c r="T14" s="547"/>
      <c r="U14" s="548"/>
    </row>
    <row r="15" spans="2:26" s="258" customFormat="1" ht="26.25" customHeight="1" x14ac:dyDescent="0.2">
      <c r="B15" s="562"/>
      <c r="C15" s="547" t="s">
        <v>733</v>
      </c>
      <c r="D15" s="547"/>
      <c r="E15" s="547"/>
      <c r="F15" s="547"/>
      <c r="G15" s="547"/>
      <c r="H15" s="547"/>
      <c r="I15" s="547"/>
      <c r="J15" s="547"/>
      <c r="K15" s="547"/>
      <c r="L15" s="547"/>
      <c r="M15" s="547"/>
      <c r="N15" s="547"/>
      <c r="O15" s="547"/>
      <c r="P15" s="547"/>
      <c r="Q15" s="547"/>
      <c r="R15" s="547"/>
      <c r="S15" s="547"/>
      <c r="T15" s="547"/>
      <c r="U15" s="548"/>
    </row>
    <row r="16" spans="2:26" s="258" customFormat="1" ht="26.25" customHeight="1" x14ac:dyDescent="0.2">
      <c r="B16" s="562"/>
      <c r="C16" s="593" t="s">
        <v>873</v>
      </c>
      <c r="D16" s="594"/>
      <c r="E16" s="594"/>
      <c r="F16" s="594"/>
      <c r="G16" s="594"/>
      <c r="H16" s="594"/>
      <c r="I16" s="594"/>
      <c r="J16" s="594"/>
      <c r="K16" s="594"/>
      <c r="L16" s="594"/>
      <c r="M16" s="594"/>
      <c r="N16" s="594"/>
      <c r="O16" s="594"/>
      <c r="P16" s="594"/>
      <c r="Q16" s="594"/>
      <c r="R16" s="594"/>
      <c r="S16" s="594"/>
      <c r="T16" s="594"/>
      <c r="U16" s="595"/>
    </row>
    <row r="17" spans="2:21" s="258" customFormat="1" ht="26.25" customHeight="1" x14ac:dyDescent="0.2">
      <c r="B17" s="562"/>
      <c r="C17" s="547" t="s">
        <v>869</v>
      </c>
      <c r="D17" s="547"/>
      <c r="E17" s="547"/>
      <c r="F17" s="547"/>
      <c r="G17" s="547"/>
      <c r="H17" s="547"/>
      <c r="I17" s="547"/>
      <c r="J17" s="547"/>
      <c r="K17" s="547"/>
      <c r="L17" s="547"/>
      <c r="M17" s="547"/>
      <c r="N17" s="547"/>
      <c r="O17" s="547"/>
      <c r="P17" s="547"/>
      <c r="Q17" s="547"/>
      <c r="R17" s="547"/>
      <c r="S17" s="547"/>
      <c r="T17" s="547"/>
      <c r="U17" s="548"/>
    </row>
    <row r="18" spans="2:21" s="258" customFormat="1" ht="26.25" customHeight="1" x14ac:dyDescent="0.2">
      <c r="B18" s="562"/>
      <c r="C18" s="547" t="s">
        <v>870</v>
      </c>
      <c r="D18" s="547"/>
      <c r="E18" s="547"/>
      <c r="F18" s="547"/>
      <c r="G18" s="547"/>
      <c r="H18" s="547"/>
      <c r="I18" s="547"/>
      <c r="J18" s="547"/>
      <c r="K18" s="547"/>
      <c r="L18" s="547"/>
      <c r="M18" s="547"/>
      <c r="N18" s="547"/>
      <c r="O18" s="547"/>
      <c r="P18" s="547"/>
      <c r="Q18" s="547"/>
      <c r="R18" s="547"/>
      <c r="S18" s="547"/>
      <c r="T18" s="547"/>
      <c r="U18" s="548"/>
    </row>
    <row r="19" spans="2:21" s="258" customFormat="1" ht="26.25" customHeight="1" x14ac:dyDescent="0.2">
      <c r="B19" s="562"/>
      <c r="C19" s="547" t="s">
        <v>871</v>
      </c>
      <c r="D19" s="547"/>
      <c r="E19" s="547"/>
      <c r="F19" s="547"/>
      <c r="G19" s="547"/>
      <c r="H19" s="547"/>
      <c r="I19" s="547"/>
      <c r="J19" s="547"/>
      <c r="K19" s="547"/>
      <c r="L19" s="547"/>
      <c r="M19" s="547"/>
      <c r="N19" s="547"/>
      <c r="O19" s="547"/>
      <c r="P19" s="547"/>
      <c r="Q19" s="547"/>
      <c r="R19" s="547"/>
      <c r="S19" s="547"/>
      <c r="T19" s="547"/>
      <c r="U19" s="548"/>
    </row>
    <row r="20" spans="2:21" s="258" customFormat="1" ht="26.25" customHeight="1" x14ac:dyDescent="0.2">
      <c r="B20" s="562"/>
      <c r="C20" s="547" t="s">
        <v>902</v>
      </c>
      <c r="D20" s="547"/>
      <c r="E20" s="547"/>
      <c r="F20" s="547"/>
      <c r="G20" s="547"/>
      <c r="H20" s="547"/>
      <c r="I20" s="547"/>
      <c r="J20" s="547"/>
      <c r="K20" s="547"/>
      <c r="L20" s="547"/>
      <c r="M20" s="547"/>
      <c r="N20" s="547"/>
      <c r="O20" s="547"/>
      <c r="P20" s="547"/>
      <c r="Q20" s="547"/>
      <c r="R20" s="547"/>
      <c r="S20" s="547"/>
      <c r="T20" s="547"/>
      <c r="U20" s="548"/>
    </row>
    <row r="21" spans="2:21" s="258" customFormat="1" ht="26.25" customHeight="1" x14ac:dyDescent="0.2">
      <c r="B21" s="562"/>
      <c r="C21" s="593" t="s">
        <v>901</v>
      </c>
      <c r="D21" s="594"/>
      <c r="E21" s="594"/>
      <c r="F21" s="594"/>
      <c r="G21" s="594"/>
      <c r="H21" s="594"/>
      <c r="I21" s="594"/>
      <c r="J21" s="594"/>
      <c r="K21" s="594"/>
      <c r="L21" s="594"/>
      <c r="M21" s="594"/>
      <c r="N21" s="594"/>
      <c r="O21" s="594"/>
      <c r="P21" s="594"/>
      <c r="Q21" s="594"/>
      <c r="R21" s="594"/>
      <c r="S21" s="594"/>
      <c r="T21" s="594"/>
      <c r="U21" s="595"/>
    </row>
    <row r="22" spans="2:21" s="258" customFormat="1" ht="26.25" customHeight="1" x14ac:dyDescent="0.2">
      <c r="B22" s="562"/>
      <c r="C22" s="593" t="s">
        <v>899</v>
      </c>
      <c r="D22" s="594"/>
      <c r="E22" s="594"/>
      <c r="F22" s="594"/>
      <c r="G22" s="594"/>
      <c r="H22" s="594"/>
      <c r="I22" s="594"/>
      <c r="J22" s="594"/>
      <c r="K22" s="594"/>
      <c r="L22" s="594"/>
      <c r="M22" s="594"/>
      <c r="N22" s="594"/>
      <c r="O22" s="594"/>
      <c r="P22" s="594"/>
      <c r="Q22" s="594"/>
      <c r="R22" s="594"/>
      <c r="S22" s="594"/>
      <c r="T22" s="594"/>
      <c r="U22" s="595"/>
    </row>
    <row r="23" spans="2:21" s="258" customFormat="1" ht="26.25" customHeight="1" x14ac:dyDescent="0.2">
      <c r="B23" s="562"/>
      <c r="C23" s="547" t="s">
        <v>900</v>
      </c>
      <c r="D23" s="547"/>
      <c r="E23" s="547"/>
      <c r="F23" s="547"/>
      <c r="G23" s="547"/>
      <c r="H23" s="547"/>
      <c r="I23" s="547"/>
      <c r="J23" s="547"/>
      <c r="K23" s="547"/>
      <c r="L23" s="547"/>
      <c r="M23" s="547"/>
      <c r="N23" s="547"/>
      <c r="O23" s="547"/>
      <c r="P23" s="547"/>
      <c r="Q23" s="547"/>
      <c r="R23" s="547"/>
      <c r="S23" s="547"/>
      <c r="T23" s="547"/>
      <c r="U23" s="548"/>
    </row>
    <row r="24" spans="2:21" s="258" customFormat="1" ht="26.25" customHeight="1" x14ac:dyDescent="0.2">
      <c r="B24" s="596" t="s">
        <v>744</v>
      </c>
      <c r="C24" s="549" t="s">
        <v>743</v>
      </c>
      <c r="D24" s="549"/>
      <c r="E24" s="549"/>
      <c r="F24" s="549"/>
      <c r="G24" s="549"/>
      <c r="H24" s="549"/>
      <c r="I24" s="549"/>
      <c r="J24" s="549"/>
      <c r="K24" s="549"/>
      <c r="L24" s="549"/>
      <c r="M24" s="549"/>
      <c r="N24" s="549"/>
      <c r="O24" s="549"/>
      <c r="P24" s="549"/>
      <c r="Q24" s="549"/>
      <c r="R24" s="549"/>
      <c r="S24" s="549"/>
      <c r="T24" s="549"/>
      <c r="U24" s="550"/>
    </row>
    <row r="25" spans="2:21" s="258" customFormat="1" ht="26.25" customHeight="1" x14ac:dyDescent="0.2">
      <c r="B25" s="596"/>
      <c r="C25" s="547" t="s">
        <v>775</v>
      </c>
      <c r="D25" s="547"/>
      <c r="E25" s="547"/>
      <c r="F25" s="547"/>
      <c r="G25" s="547"/>
      <c r="H25" s="547"/>
      <c r="I25" s="547"/>
      <c r="J25" s="547"/>
      <c r="K25" s="547"/>
      <c r="L25" s="547"/>
      <c r="M25" s="547"/>
      <c r="N25" s="547"/>
      <c r="O25" s="547"/>
      <c r="P25" s="547"/>
      <c r="Q25" s="547"/>
      <c r="R25" s="547"/>
      <c r="S25" s="547"/>
      <c r="T25" s="547"/>
      <c r="U25" s="548"/>
    </row>
    <row r="26" spans="2:21" s="258" customFormat="1" ht="26.25" customHeight="1" x14ac:dyDescent="0.2">
      <c r="B26" s="596"/>
      <c r="C26" s="547" t="s">
        <v>774</v>
      </c>
      <c r="D26" s="547"/>
      <c r="E26" s="547"/>
      <c r="F26" s="547"/>
      <c r="G26" s="547"/>
      <c r="H26" s="547"/>
      <c r="I26" s="547"/>
      <c r="J26" s="547"/>
      <c r="K26" s="547"/>
      <c r="L26" s="547"/>
      <c r="M26" s="547"/>
      <c r="N26" s="547"/>
      <c r="O26" s="547"/>
      <c r="P26" s="547"/>
      <c r="Q26" s="547"/>
      <c r="R26" s="547"/>
      <c r="S26" s="547"/>
      <c r="T26" s="547"/>
      <c r="U26" s="548"/>
    </row>
    <row r="27" spans="2:21" s="258" customFormat="1" ht="26.25" customHeight="1" x14ac:dyDescent="0.2">
      <c r="B27" s="596"/>
      <c r="C27" s="547" t="s">
        <v>773</v>
      </c>
      <c r="D27" s="547"/>
      <c r="E27" s="547"/>
      <c r="F27" s="547"/>
      <c r="G27" s="547"/>
      <c r="H27" s="547"/>
      <c r="I27" s="547"/>
      <c r="J27" s="547"/>
      <c r="K27" s="547"/>
      <c r="L27" s="547"/>
      <c r="M27" s="547"/>
      <c r="N27" s="547"/>
      <c r="O27" s="547"/>
      <c r="P27" s="547"/>
      <c r="Q27" s="547"/>
      <c r="R27" s="547"/>
      <c r="S27" s="547"/>
      <c r="T27" s="547"/>
      <c r="U27" s="548"/>
    </row>
    <row r="28" spans="2:21" s="258" customFormat="1" ht="26.25" customHeight="1" x14ac:dyDescent="0.2">
      <c r="B28" s="596"/>
      <c r="C28" s="547" t="s">
        <v>784</v>
      </c>
      <c r="D28" s="547"/>
      <c r="E28" s="547"/>
      <c r="F28" s="547"/>
      <c r="G28" s="547"/>
      <c r="H28" s="547"/>
      <c r="I28" s="547"/>
      <c r="J28" s="547"/>
      <c r="K28" s="547"/>
      <c r="L28" s="547"/>
      <c r="M28" s="547"/>
      <c r="N28" s="547"/>
      <c r="O28" s="547"/>
      <c r="P28" s="547"/>
      <c r="Q28" s="547"/>
      <c r="R28" s="547"/>
      <c r="S28" s="547"/>
      <c r="T28" s="547"/>
      <c r="U28" s="548"/>
    </row>
    <row r="29" spans="2:21" s="258" customFormat="1" ht="27" customHeight="1" x14ac:dyDescent="0.2">
      <c r="B29" s="562" t="s">
        <v>745</v>
      </c>
      <c r="C29" s="579" t="s">
        <v>746</v>
      </c>
      <c r="D29" s="579"/>
      <c r="E29" s="579"/>
      <c r="F29" s="579"/>
      <c r="G29" s="579"/>
      <c r="H29" s="579"/>
      <c r="I29" s="579"/>
      <c r="J29" s="579"/>
      <c r="K29" s="579"/>
      <c r="L29" s="579"/>
      <c r="M29" s="579"/>
      <c r="N29" s="579"/>
      <c r="O29" s="579"/>
      <c r="P29" s="579"/>
      <c r="Q29" s="579"/>
      <c r="R29" s="579"/>
      <c r="S29" s="579"/>
      <c r="T29" s="579"/>
      <c r="U29" s="580"/>
    </row>
    <row r="30" spans="2:21" s="258" customFormat="1" ht="27" customHeight="1" x14ac:dyDescent="0.2">
      <c r="B30" s="562"/>
      <c r="C30" s="587" t="s">
        <v>832</v>
      </c>
      <c r="D30" s="588"/>
      <c r="E30" s="637"/>
      <c r="F30" s="593" t="s">
        <v>833</v>
      </c>
      <c r="G30" s="594"/>
      <c r="H30" s="594"/>
      <c r="I30" s="594"/>
      <c r="J30" s="594"/>
      <c r="K30" s="594"/>
      <c r="L30" s="594"/>
      <c r="M30" s="594"/>
      <c r="N30" s="594"/>
      <c r="O30" s="594"/>
      <c r="P30" s="594"/>
      <c r="Q30" s="594"/>
      <c r="R30" s="594"/>
      <c r="S30" s="594"/>
      <c r="T30" s="594"/>
      <c r="U30" s="595"/>
    </row>
    <row r="31" spans="2:21" s="258" customFormat="1" ht="27" customHeight="1" x14ac:dyDescent="0.2">
      <c r="B31" s="562"/>
      <c r="C31" s="638"/>
      <c r="D31" s="639"/>
      <c r="E31" s="640"/>
      <c r="F31" s="593" t="s">
        <v>834</v>
      </c>
      <c r="G31" s="594"/>
      <c r="H31" s="594"/>
      <c r="I31" s="594"/>
      <c r="J31" s="594"/>
      <c r="K31" s="594"/>
      <c r="L31" s="594"/>
      <c r="M31" s="594"/>
      <c r="N31" s="594"/>
      <c r="O31" s="594"/>
      <c r="P31" s="594"/>
      <c r="Q31" s="594"/>
      <c r="R31" s="594"/>
      <c r="S31" s="594"/>
      <c r="T31" s="594"/>
      <c r="U31" s="595"/>
    </row>
    <row r="32" spans="2:21" s="258" customFormat="1" ht="27" customHeight="1" x14ac:dyDescent="0.2">
      <c r="B32" s="562"/>
      <c r="C32" s="638"/>
      <c r="D32" s="639"/>
      <c r="E32" s="640"/>
      <c r="F32" s="593" t="s">
        <v>835</v>
      </c>
      <c r="G32" s="594"/>
      <c r="H32" s="594"/>
      <c r="I32" s="594"/>
      <c r="J32" s="594"/>
      <c r="K32" s="594"/>
      <c r="L32" s="594"/>
      <c r="M32" s="594"/>
      <c r="N32" s="594"/>
      <c r="O32" s="594"/>
      <c r="P32" s="594"/>
      <c r="Q32" s="594"/>
      <c r="R32" s="594"/>
      <c r="S32" s="594"/>
      <c r="T32" s="594"/>
      <c r="U32" s="595"/>
    </row>
    <row r="33" spans="2:29" s="258" customFormat="1" ht="27" customHeight="1" x14ac:dyDescent="0.2">
      <c r="B33" s="562"/>
      <c r="C33" s="590"/>
      <c r="D33" s="591"/>
      <c r="E33" s="641"/>
      <c r="F33" s="593" t="s">
        <v>836</v>
      </c>
      <c r="G33" s="594"/>
      <c r="H33" s="594"/>
      <c r="I33" s="594"/>
      <c r="J33" s="594"/>
      <c r="K33" s="594"/>
      <c r="L33" s="594"/>
      <c r="M33" s="594"/>
      <c r="N33" s="594"/>
      <c r="O33" s="594"/>
      <c r="P33" s="594"/>
      <c r="Q33" s="594"/>
      <c r="R33" s="594"/>
      <c r="S33" s="594"/>
      <c r="T33" s="594"/>
      <c r="U33" s="595"/>
    </row>
    <row r="34" spans="2:29" s="258" customFormat="1" ht="27" customHeight="1" x14ac:dyDescent="0.2">
      <c r="B34" s="562"/>
      <c r="C34" s="547" t="s">
        <v>747</v>
      </c>
      <c r="D34" s="547"/>
      <c r="E34" s="547"/>
      <c r="F34" s="547"/>
      <c r="G34" s="547"/>
      <c r="H34" s="547"/>
      <c r="I34" s="547"/>
      <c r="J34" s="547"/>
      <c r="K34" s="547"/>
      <c r="L34" s="547"/>
      <c r="M34" s="547"/>
      <c r="N34" s="547"/>
      <c r="O34" s="547"/>
      <c r="P34" s="547"/>
      <c r="Q34" s="547"/>
      <c r="R34" s="547"/>
      <c r="S34" s="547"/>
      <c r="T34" s="547"/>
      <c r="U34" s="548"/>
    </row>
    <row r="35" spans="2:29" s="258" customFormat="1" ht="27" customHeight="1" x14ac:dyDescent="0.2">
      <c r="B35" s="562"/>
      <c r="C35" s="547" t="s">
        <v>748</v>
      </c>
      <c r="D35" s="547"/>
      <c r="E35" s="547"/>
      <c r="F35" s="547"/>
      <c r="G35" s="547"/>
      <c r="H35" s="547"/>
      <c r="I35" s="547"/>
      <c r="J35" s="547"/>
      <c r="K35" s="547"/>
      <c r="L35" s="547"/>
      <c r="M35" s="547"/>
      <c r="N35" s="547"/>
      <c r="O35" s="547"/>
      <c r="P35" s="547"/>
      <c r="Q35" s="547"/>
      <c r="R35" s="547"/>
      <c r="S35" s="547"/>
      <c r="T35" s="547"/>
      <c r="U35" s="548"/>
      <c r="X35" s="388"/>
    </row>
    <row r="36" spans="2:29" s="258" customFormat="1" ht="27" customHeight="1" x14ac:dyDescent="0.2">
      <c r="B36" s="562"/>
      <c r="C36" s="547" t="s">
        <v>749</v>
      </c>
      <c r="D36" s="547"/>
      <c r="E36" s="547"/>
      <c r="F36" s="547"/>
      <c r="G36" s="547"/>
      <c r="H36" s="547"/>
      <c r="I36" s="547"/>
      <c r="J36" s="547"/>
      <c r="K36" s="547"/>
      <c r="L36" s="547"/>
      <c r="M36" s="547"/>
      <c r="N36" s="547"/>
      <c r="O36" s="547"/>
      <c r="P36" s="547"/>
      <c r="Q36" s="547"/>
      <c r="R36" s="547"/>
      <c r="S36" s="547"/>
      <c r="T36" s="547"/>
      <c r="U36" s="548"/>
    </row>
    <row r="37" spans="2:29" s="258" customFormat="1" ht="27" customHeight="1" x14ac:dyDescent="0.2">
      <c r="B37" s="562"/>
      <c r="C37" s="547" t="s">
        <v>750</v>
      </c>
      <c r="D37" s="547"/>
      <c r="E37" s="547"/>
      <c r="F37" s="547"/>
      <c r="G37" s="547"/>
      <c r="H37" s="547"/>
      <c r="I37" s="547"/>
      <c r="J37" s="547"/>
      <c r="K37" s="547"/>
      <c r="L37" s="547"/>
      <c r="M37" s="547"/>
      <c r="N37" s="547"/>
      <c r="O37" s="547"/>
      <c r="P37" s="547"/>
      <c r="Q37" s="547"/>
      <c r="R37" s="547"/>
      <c r="S37" s="547"/>
      <c r="T37" s="547"/>
      <c r="U37" s="548"/>
      <c r="X37" s="388"/>
    </row>
    <row r="38" spans="2:29" s="258" customFormat="1" ht="27" customHeight="1" thickBot="1" x14ac:dyDescent="0.25">
      <c r="B38" s="562"/>
      <c r="C38" s="547" t="s">
        <v>751</v>
      </c>
      <c r="D38" s="547"/>
      <c r="E38" s="547"/>
      <c r="F38" s="547"/>
      <c r="G38" s="547"/>
      <c r="H38" s="547"/>
      <c r="I38" s="547"/>
      <c r="J38" s="547"/>
      <c r="K38" s="547"/>
      <c r="L38" s="547"/>
      <c r="M38" s="547"/>
      <c r="N38" s="547"/>
      <c r="O38" s="547"/>
      <c r="P38" s="547"/>
      <c r="Q38" s="547"/>
      <c r="R38" s="547"/>
      <c r="S38" s="547"/>
      <c r="T38" s="547"/>
      <c r="U38" s="548"/>
      <c r="X38" s="388"/>
    </row>
    <row r="39" spans="2:29" s="258" customFormat="1" ht="27" customHeight="1" x14ac:dyDescent="0.2">
      <c r="B39" s="562"/>
      <c r="C39" s="547" t="s">
        <v>753</v>
      </c>
      <c r="D39" s="547"/>
      <c r="E39" s="547"/>
      <c r="F39" s="547"/>
      <c r="G39" s="547"/>
      <c r="H39" s="547"/>
      <c r="I39" s="547"/>
      <c r="J39" s="547"/>
      <c r="K39" s="547"/>
      <c r="L39" s="547"/>
      <c r="M39" s="547"/>
      <c r="N39" s="547"/>
      <c r="O39" s="547"/>
      <c r="P39" s="547"/>
      <c r="Q39" s="547"/>
      <c r="R39" s="547"/>
      <c r="S39" s="547"/>
      <c r="T39" s="547"/>
      <c r="U39" s="548"/>
      <c r="X39" s="627" t="s">
        <v>754</v>
      </c>
      <c r="Y39" s="628"/>
      <c r="Z39" s="628"/>
      <c r="AA39" s="628"/>
      <c r="AB39" s="629"/>
      <c r="AC39" s="388"/>
    </row>
    <row r="40" spans="2:29" s="258" customFormat="1" ht="27.75" customHeight="1" thickBot="1" x14ac:dyDescent="0.25">
      <c r="B40" s="562"/>
      <c r="C40" s="547" t="s">
        <v>752</v>
      </c>
      <c r="D40" s="547"/>
      <c r="E40" s="547"/>
      <c r="F40" s="547"/>
      <c r="G40" s="547"/>
      <c r="H40" s="547"/>
      <c r="I40" s="547"/>
      <c r="J40" s="547"/>
      <c r="K40" s="547"/>
      <c r="L40" s="547"/>
      <c r="M40" s="547"/>
      <c r="N40" s="547"/>
      <c r="O40" s="547"/>
      <c r="P40" s="547"/>
      <c r="Q40" s="547"/>
      <c r="R40" s="547"/>
      <c r="S40" s="547"/>
      <c r="T40" s="547"/>
      <c r="U40" s="548"/>
      <c r="W40" s="392"/>
      <c r="X40" s="630"/>
      <c r="Y40" s="631"/>
      <c r="Z40" s="631"/>
      <c r="AA40" s="631"/>
      <c r="AB40" s="632"/>
      <c r="AC40" s="388"/>
    </row>
    <row r="41" spans="2:29" s="258" customFormat="1" ht="27" customHeight="1" thickBot="1" x14ac:dyDescent="0.25">
      <c r="B41" s="562"/>
      <c r="C41" s="547" t="s">
        <v>759</v>
      </c>
      <c r="D41" s="547"/>
      <c r="E41" s="547"/>
      <c r="F41" s="547"/>
      <c r="G41" s="547"/>
      <c r="H41" s="547"/>
      <c r="I41" s="547"/>
      <c r="J41" s="547"/>
      <c r="K41" s="547"/>
      <c r="L41" s="547"/>
      <c r="M41" s="547"/>
      <c r="N41" s="547"/>
      <c r="O41" s="547"/>
      <c r="P41" s="547"/>
      <c r="Q41" s="547"/>
      <c r="R41" s="547"/>
      <c r="S41" s="547"/>
      <c r="T41" s="547"/>
      <c r="U41" s="548"/>
      <c r="V41" s="390"/>
      <c r="W41" s="388"/>
      <c r="X41" s="633"/>
      <c r="Y41" s="634"/>
      <c r="Z41" s="634"/>
      <c r="AA41" s="634"/>
      <c r="AB41" s="635"/>
      <c r="AC41" s="388"/>
    </row>
    <row r="42" spans="2:29" s="258" customFormat="1" ht="27.75" customHeight="1" thickBot="1" x14ac:dyDescent="0.25">
      <c r="B42" s="562"/>
      <c r="C42" s="547" t="s">
        <v>772</v>
      </c>
      <c r="D42" s="547"/>
      <c r="E42" s="547"/>
      <c r="F42" s="547"/>
      <c r="G42" s="547"/>
      <c r="H42" s="547"/>
      <c r="I42" s="547"/>
      <c r="J42" s="547"/>
      <c r="K42" s="547"/>
      <c r="L42" s="547"/>
      <c r="M42" s="547"/>
      <c r="N42" s="547"/>
      <c r="O42" s="547"/>
      <c r="P42" s="547"/>
      <c r="Q42" s="547"/>
      <c r="R42" s="547"/>
      <c r="S42" s="547"/>
      <c r="T42" s="547"/>
      <c r="U42" s="548"/>
      <c r="AC42" s="388"/>
    </row>
    <row r="43" spans="2:29" s="258" customFormat="1" ht="27" customHeight="1" thickBot="1" x14ac:dyDescent="0.25">
      <c r="B43" s="562"/>
      <c r="C43" s="577" t="s">
        <v>898</v>
      </c>
      <c r="D43" s="577"/>
      <c r="E43" s="577"/>
      <c r="F43" s="577"/>
      <c r="G43" s="577"/>
      <c r="H43" s="577"/>
      <c r="I43" s="577"/>
      <c r="J43" s="577"/>
      <c r="K43" s="577"/>
      <c r="L43" s="577"/>
      <c r="M43" s="577"/>
      <c r="N43" s="577"/>
      <c r="O43" s="577"/>
      <c r="P43" s="577"/>
      <c r="Q43" s="577"/>
      <c r="R43" s="577"/>
      <c r="S43" s="577"/>
      <c r="T43" s="577"/>
      <c r="U43" s="578"/>
      <c r="V43" s="391"/>
      <c r="W43" s="389"/>
      <c r="X43" s="636" t="s">
        <v>755</v>
      </c>
      <c r="Y43" s="636"/>
      <c r="Z43" s="636"/>
      <c r="AA43" s="636"/>
      <c r="AB43" s="636"/>
    </row>
    <row r="44" spans="2:29" s="258" customFormat="1" ht="27" customHeight="1" thickBot="1" x14ac:dyDescent="0.25">
      <c r="B44" s="562"/>
      <c r="C44" s="577" t="s">
        <v>760</v>
      </c>
      <c r="D44" s="577"/>
      <c r="E44" s="577" t="s">
        <v>761</v>
      </c>
      <c r="F44" s="577"/>
      <c r="G44" s="577"/>
      <c r="H44" s="577"/>
      <c r="I44" s="577"/>
      <c r="J44" s="577"/>
      <c r="K44" s="577"/>
      <c r="L44" s="577"/>
      <c r="M44" s="577"/>
      <c r="N44" s="577"/>
      <c r="O44" s="577"/>
      <c r="P44" s="577"/>
      <c r="Q44" s="577"/>
      <c r="R44" s="577"/>
      <c r="S44" s="577"/>
      <c r="T44" s="577"/>
      <c r="U44" s="578"/>
      <c r="W44" s="387"/>
      <c r="X44" s="636"/>
      <c r="Y44" s="636"/>
      <c r="Z44" s="636"/>
      <c r="AA44" s="636"/>
      <c r="AB44" s="636"/>
    </row>
    <row r="45" spans="2:29" s="258" customFormat="1" ht="27" customHeight="1" thickBot="1" x14ac:dyDescent="0.25">
      <c r="B45" s="562"/>
      <c r="C45" s="577"/>
      <c r="D45" s="577"/>
      <c r="E45" s="577" t="s">
        <v>763</v>
      </c>
      <c r="F45" s="577"/>
      <c r="G45" s="577"/>
      <c r="H45" s="577"/>
      <c r="I45" s="577"/>
      <c r="J45" s="577"/>
      <c r="K45" s="577"/>
      <c r="L45" s="577"/>
      <c r="M45" s="577"/>
      <c r="N45" s="577"/>
      <c r="O45" s="577"/>
      <c r="P45" s="577"/>
      <c r="Q45" s="577"/>
      <c r="R45" s="577"/>
      <c r="S45" s="577"/>
      <c r="T45" s="577"/>
      <c r="U45" s="578"/>
      <c r="W45" s="388"/>
      <c r="X45" s="636"/>
      <c r="Y45" s="636"/>
      <c r="Z45" s="636"/>
      <c r="AA45" s="636"/>
      <c r="AB45" s="636"/>
    </row>
    <row r="46" spans="2:29" s="258" customFormat="1" ht="27" customHeight="1" x14ac:dyDescent="0.2">
      <c r="B46" s="562"/>
      <c r="C46" s="577" t="s">
        <v>762</v>
      </c>
      <c r="D46" s="577"/>
      <c r="E46" s="577" t="s">
        <v>764</v>
      </c>
      <c r="F46" s="577"/>
      <c r="G46" s="577"/>
      <c r="H46" s="577"/>
      <c r="I46" s="577"/>
      <c r="J46" s="577"/>
      <c r="K46" s="577"/>
      <c r="L46" s="577"/>
      <c r="M46" s="577"/>
      <c r="N46" s="577"/>
      <c r="O46" s="577"/>
      <c r="P46" s="577"/>
      <c r="Q46" s="577"/>
      <c r="R46" s="577"/>
      <c r="S46" s="577"/>
      <c r="T46" s="577"/>
      <c r="U46" s="578"/>
    </row>
    <row r="47" spans="2:29" s="258" customFormat="1" ht="27" customHeight="1" x14ac:dyDescent="0.2">
      <c r="B47" s="562"/>
      <c r="C47" s="577"/>
      <c r="D47" s="577"/>
      <c r="E47" s="577" t="s">
        <v>770</v>
      </c>
      <c r="F47" s="577"/>
      <c r="G47" s="577"/>
      <c r="H47" s="577"/>
      <c r="I47" s="577"/>
      <c r="J47" s="577"/>
      <c r="K47" s="577"/>
      <c r="L47" s="577"/>
      <c r="M47" s="577"/>
      <c r="N47" s="577"/>
      <c r="O47" s="577"/>
      <c r="P47" s="577"/>
      <c r="Q47" s="577"/>
      <c r="R47" s="577"/>
      <c r="S47" s="577"/>
      <c r="T47" s="577"/>
      <c r="U47" s="578"/>
      <c r="AC47" s="388"/>
    </row>
    <row r="48" spans="2:29" s="258" customFormat="1" ht="27" customHeight="1" x14ac:dyDescent="0.2">
      <c r="B48" s="562"/>
      <c r="C48" s="577" t="s">
        <v>767</v>
      </c>
      <c r="D48" s="577"/>
      <c r="E48" s="577" t="s">
        <v>766</v>
      </c>
      <c r="F48" s="577"/>
      <c r="G48" s="577"/>
      <c r="H48" s="577"/>
      <c r="I48" s="577"/>
      <c r="J48" s="577"/>
      <c r="K48" s="577"/>
      <c r="L48" s="577"/>
      <c r="M48" s="577"/>
      <c r="N48" s="577"/>
      <c r="O48" s="577"/>
      <c r="P48" s="577"/>
      <c r="Q48" s="577"/>
      <c r="R48" s="577"/>
      <c r="S48" s="577"/>
      <c r="T48" s="577"/>
      <c r="U48" s="578"/>
      <c r="AC48" s="388"/>
    </row>
    <row r="49" spans="2:29" s="258" customFormat="1" ht="27" customHeight="1" x14ac:dyDescent="0.2">
      <c r="B49" s="562"/>
      <c r="C49" s="577"/>
      <c r="D49" s="577"/>
      <c r="E49" s="577" t="s">
        <v>765</v>
      </c>
      <c r="F49" s="577"/>
      <c r="G49" s="577"/>
      <c r="H49" s="577"/>
      <c r="I49" s="577"/>
      <c r="J49" s="577"/>
      <c r="K49" s="577"/>
      <c r="L49" s="577"/>
      <c r="M49" s="577"/>
      <c r="N49" s="577"/>
      <c r="O49" s="577"/>
      <c r="P49" s="577"/>
      <c r="Q49" s="577"/>
      <c r="R49" s="577"/>
      <c r="S49" s="577"/>
      <c r="T49" s="577"/>
      <c r="U49" s="578"/>
      <c r="AB49" s="386"/>
      <c r="AC49" s="388"/>
    </row>
    <row r="50" spans="2:29" s="258" customFormat="1" ht="27" customHeight="1" x14ac:dyDescent="0.2">
      <c r="B50" s="562"/>
      <c r="C50" s="577" t="s">
        <v>769</v>
      </c>
      <c r="D50" s="577"/>
      <c r="E50" s="577"/>
      <c r="F50" s="577"/>
      <c r="G50" s="577"/>
      <c r="H50" s="577"/>
      <c r="I50" s="577"/>
      <c r="J50" s="577"/>
      <c r="K50" s="577"/>
      <c r="L50" s="577"/>
      <c r="M50" s="577"/>
      <c r="N50" s="577"/>
      <c r="O50" s="577"/>
      <c r="P50" s="577"/>
      <c r="Q50" s="577"/>
      <c r="R50" s="577"/>
      <c r="S50" s="577"/>
      <c r="T50" s="577"/>
      <c r="U50" s="578"/>
      <c r="AB50" s="386"/>
      <c r="AC50" s="388"/>
    </row>
    <row r="51" spans="2:29" s="258" customFormat="1" ht="27" customHeight="1" x14ac:dyDescent="0.2">
      <c r="B51" s="562"/>
      <c r="C51" s="577" t="s">
        <v>768</v>
      </c>
      <c r="D51" s="577"/>
      <c r="E51" s="577"/>
      <c r="F51" s="577"/>
      <c r="G51" s="577"/>
      <c r="H51" s="577"/>
      <c r="I51" s="577"/>
      <c r="J51" s="577"/>
      <c r="K51" s="577"/>
      <c r="L51" s="577"/>
      <c r="M51" s="577"/>
      <c r="N51" s="577"/>
      <c r="O51" s="577"/>
      <c r="P51" s="577"/>
      <c r="Q51" s="577"/>
      <c r="R51" s="577"/>
      <c r="S51" s="577"/>
      <c r="T51" s="577"/>
      <c r="U51" s="578"/>
      <c r="AB51" s="386"/>
      <c r="AC51" s="388"/>
    </row>
    <row r="52" spans="2:29" s="258" customFormat="1" ht="27" customHeight="1" x14ac:dyDescent="0.2">
      <c r="B52" s="562"/>
      <c r="C52" s="577" t="s">
        <v>771</v>
      </c>
      <c r="D52" s="577"/>
      <c r="E52" s="577"/>
      <c r="F52" s="577"/>
      <c r="G52" s="577"/>
      <c r="H52" s="577"/>
      <c r="I52" s="577"/>
      <c r="J52" s="577"/>
      <c r="K52" s="577"/>
      <c r="L52" s="577"/>
      <c r="M52" s="577"/>
      <c r="N52" s="577"/>
      <c r="O52" s="577"/>
      <c r="P52" s="577"/>
      <c r="Q52" s="577"/>
      <c r="R52" s="577"/>
      <c r="S52" s="577"/>
      <c r="T52" s="577"/>
      <c r="U52" s="578"/>
      <c r="AB52" s="386"/>
      <c r="AC52" s="388"/>
    </row>
    <row r="53" spans="2:29" s="258" customFormat="1" ht="27" customHeight="1" x14ac:dyDescent="0.2">
      <c r="B53" s="562"/>
      <c r="C53" s="577" t="s">
        <v>779</v>
      </c>
      <c r="D53" s="577"/>
      <c r="E53" s="577"/>
      <c r="F53" s="577"/>
      <c r="G53" s="577"/>
      <c r="H53" s="577"/>
      <c r="I53" s="577"/>
      <c r="J53" s="577"/>
      <c r="K53" s="577"/>
      <c r="L53" s="577"/>
      <c r="M53" s="577"/>
      <c r="N53" s="577"/>
      <c r="O53" s="577"/>
      <c r="P53" s="577"/>
      <c r="Q53" s="577"/>
      <c r="R53" s="577"/>
      <c r="S53" s="577"/>
      <c r="T53" s="577"/>
      <c r="U53" s="578"/>
    </row>
    <row r="54" spans="2:29" s="258" customFormat="1" ht="27" customHeight="1" x14ac:dyDescent="0.2">
      <c r="B54" s="562"/>
      <c r="C54" s="577" t="s">
        <v>780</v>
      </c>
      <c r="D54" s="577"/>
      <c r="E54" s="577"/>
      <c r="F54" s="577"/>
      <c r="G54" s="577"/>
      <c r="H54" s="577"/>
      <c r="I54" s="577"/>
      <c r="J54" s="577"/>
      <c r="K54" s="577"/>
      <c r="L54" s="577"/>
      <c r="M54" s="577"/>
      <c r="N54" s="577"/>
      <c r="O54" s="577"/>
      <c r="P54" s="577"/>
      <c r="Q54" s="577"/>
      <c r="R54" s="577"/>
      <c r="S54" s="577"/>
      <c r="T54" s="577"/>
      <c r="U54" s="578"/>
    </row>
    <row r="55" spans="2:29" s="258" customFormat="1" ht="27" customHeight="1" x14ac:dyDescent="0.2">
      <c r="B55" s="642" t="s">
        <v>786</v>
      </c>
      <c r="C55" s="579" t="s">
        <v>781</v>
      </c>
      <c r="D55" s="579"/>
      <c r="E55" s="579"/>
      <c r="F55" s="579"/>
      <c r="G55" s="579"/>
      <c r="H55" s="579"/>
      <c r="I55" s="579"/>
      <c r="J55" s="579"/>
      <c r="K55" s="579"/>
      <c r="L55" s="579"/>
      <c r="M55" s="579"/>
      <c r="N55" s="579"/>
      <c r="O55" s="579"/>
      <c r="P55" s="579"/>
      <c r="Q55" s="579"/>
      <c r="R55" s="579"/>
      <c r="S55" s="579"/>
      <c r="T55" s="579"/>
      <c r="U55" s="580"/>
    </row>
    <row r="56" spans="2:29" s="258" customFormat="1" ht="27" customHeight="1" x14ac:dyDescent="0.2">
      <c r="B56" s="643"/>
      <c r="C56" s="577" t="s">
        <v>782</v>
      </c>
      <c r="D56" s="577"/>
      <c r="E56" s="577"/>
      <c r="F56" s="577"/>
      <c r="G56" s="577"/>
      <c r="H56" s="577"/>
      <c r="I56" s="577"/>
      <c r="J56" s="577"/>
      <c r="K56" s="577"/>
      <c r="L56" s="577"/>
      <c r="M56" s="577"/>
      <c r="N56" s="577"/>
      <c r="O56" s="577"/>
      <c r="P56" s="577"/>
      <c r="Q56" s="577"/>
      <c r="R56" s="577"/>
      <c r="S56" s="577"/>
      <c r="T56" s="577"/>
      <c r="U56" s="578"/>
    </row>
    <row r="57" spans="2:29" s="258" customFormat="1" ht="27" customHeight="1" x14ac:dyDescent="0.2">
      <c r="B57" s="643"/>
      <c r="C57" s="577" t="s">
        <v>783</v>
      </c>
      <c r="D57" s="577"/>
      <c r="E57" s="577"/>
      <c r="F57" s="577"/>
      <c r="G57" s="577"/>
      <c r="H57" s="577"/>
      <c r="I57" s="577"/>
      <c r="J57" s="577"/>
      <c r="K57" s="577"/>
      <c r="L57" s="577"/>
      <c r="M57" s="577"/>
      <c r="N57" s="577"/>
      <c r="O57" s="577"/>
      <c r="P57" s="577"/>
      <c r="Q57" s="577"/>
      <c r="R57" s="577"/>
      <c r="S57" s="577"/>
      <c r="T57" s="577"/>
      <c r="U57" s="578"/>
    </row>
    <row r="58" spans="2:29" s="258" customFormat="1" ht="27" customHeight="1" x14ac:dyDescent="0.2">
      <c r="B58" s="643"/>
      <c r="C58" s="577" t="s">
        <v>785</v>
      </c>
      <c r="D58" s="577"/>
      <c r="E58" s="577"/>
      <c r="F58" s="577"/>
      <c r="G58" s="577"/>
      <c r="H58" s="577"/>
      <c r="I58" s="577"/>
      <c r="J58" s="577"/>
      <c r="K58" s="577"/>
      <c r="L58" s="577"/>
      <c r="M58" s="577"/>
      <c r="N58" s="577"/>
      <c r="O58" s="577"/>
      <c r="P58" s="577"/>
      <c r="Q58" s="577"/>
      <c r="R58" s="577"/>
      <c r="S58" s="577"/>
      <c r="T58" s="577"/>
      <c r="U58" s="578"/>
    </row>
    <row r="59" spans="2:29" s="258" customFormat="1" ht="27" customHeight="1" x14ac:dyDescent="0.2">
      <c r="B59" s="643"/>
      <c r="C59" s="577" t="s">
        <v>787</v>
      </c>
      <c r="D59" s="577"/>
      <c r="E59" s="577"/>
      <c r="F59" s="577"/>
      <c r="G59" s="577"/>
      <c r="H59" s="577"/>
      <c r="I59" s="577"/>
      <c r="J59" s="577"/>
      <c r="K59" s="577"/>
      <c r="L59" s="577"/>
      <c r="M59" s="577"/>
      <c r="N59" s="577"/>
      <c r="O59" s="577"/>
      <c r="P59" s="577"/>
      <c r="Q59" s="577"/>
      <c r="R59" s="577"/>
      <c r="S59" s="577"/>
      <c r="T59" s="577"/>
      <c r="U59" s="578"/>
    </row>
    <row r="60" spans="2:29" s="258" customFormat="1" ht="30" customHeight="1" x14ac:dyDescent="0.2">
      <c r="B60" s="643"/>
      <c r="C60" s="581" t="s">
        <v>788</v>
      </c>
      <c r="D60" s="582"/>
      <c r="E60" s="587" t="s">
        <v>905</v>
      </c>
      <c r="F60" s="588"/>
      <c r="G60" s="588"/>
      <c r="H60" s="588"/>
      <c r="I60" s="588"/>
      <c r="J60" s="588"/>
      <c r="K60" s="588"/>
      <c r="L60" s="588"/>
      <c r="M60" s="588"/>
      <c r="N60" s="588"/>
      <c r="O60" s="588"/>
      <c r="P60" s="588"/>
      <c r="Q60" s="588"/>
      <c r="R60" s="588"/>
      <c r="S60" s="588"/>
      <c r="T60" s="588"/>
      <c r="U60" s="589"/>
    </row>
    <row r="61" spans="2:29" s="258" customFormat="1" ht="30" customHeight="1" x14ac:dyDescent="0.2">
      <c r="B61" s="643"/>
      <c r="C61" s="583"/>
      <c r="D61" s="584"/>
      <c r="E61" s="590"/>
      <c r="F61" s="591"/>
      <c r="G61" s="591"/>
      <c r="H61" s="591"/>
      <c r="I61" s="591"/>
      <c r="J61" s="591"/>
      <c r="K61" s="591"/>
      <c r="L61" s="591"/>
      <c r="M61" s="591"/>
      <c r="N61" s="591"/>
      <c r="O61" s="591"/>
      <c r="P61" s="591"/>
      <c r="Q61" s="591"/>
      <c r="R61" s="591"/>
      <c r="S61" s="591"/>
      <c r="T61" s="591"/>
      <c r="U61" s="592"/>
      <c r="X61" s="388"/>
      <c r="Y61" s="388"/>
      <c r="Z61" s="388"/>
    </row>
    <row r="62" spans="2:29" s="258" customFormat="1" ht="42.75" customHeight="1" x14ac:dyDescent="0.2">
      <c r="B62" s="643"/>
      <c r="C62" s="583"/>
      <c r="D62" s="584"/>
      <c r="E62" s="577" t="s">
        <v>903</v>
      </c>
      <c r="F62" s="577"/>
      <c r="G62" s="577"/>
      <c r="H62" s="577"/>
      <c r="I62" s="577"/>
      <c r="J62" s="577"/>
      <c r="K62" s="577"/>
      <c r="L62" s="577"/>
      <c r="M62" s="577"/>
      <c r="N62" s="577"/>
      <c r="O62" s="577"/>
      <c r="P62" s="577"/>
      <c r="Q62" s="577"/>
      <c r="R62" s="577"/>
      <c r="S62" s="577"/>
      <c r="T62" s="577"/>
      <c r="U62" s="578"/>
    </row>
    <row r="63" spans="2:29" s="258" customFormat="1" ht="27" customHeight="1" x14ac:dyDescent="0.2">
      <c r="B63" s="643"/>
      <c r="C63" s="583"/>
      <c r="D63" s="584"/>
      <c r="E63" s="587" t="s">
        <v>904</v>
      </c>
      <c r="F63" s="588"/>
      <c r="G63" s="588"/>
      <c r="H63" s="588"/>
      <c r="I63" s="588"/>
      <c r="J63" s="588"/>
      <c r="K63" s="588"/>
      <c r="L63" s="588"/>
      <c r="M63" s="588"/>
      <c r="N63" s="588"/>
      <c r="O63" s="588"/>
      <c r="P63" s="588"/>
      <c r="Q63" s="588"/>
      <c r="R63" s="588"/>
      <c r="S63" s="588"/>
      <c r="T63" s="588"/>
      <c r="U63" s="589"/>
    </row>
    <row r="64" spans="2:29" s="258" customFormat="1" ht="27" customHeight="1" x14ac:dyDescent="0.2">
      <c r="B64" s="643"/>
      <c r="C64" s="585"/>
      <c r="D64" s="586"/>
      <c r="E64" s="590"/>
      <c r="F64" s="591"/>
      <c r="G64" s="591"/>
      <c r="H64" s="591"/>
      <c r="I64" s="591"/>
      <c r="J64" s="591"/>
      <c r="K64" s="591"/>
      <c r="L64" s="591"/>
      <c r="M64" s="591"/>
      <c r="N64" s="591"/>
      <c r="O64" s="591"/>
      <c r="P64" s="591"/>
      <c r="Q64" s="591"/>
      <c r="R64" s="591"/>
      <c r="S64" s="591"/>
      <c r="T64" s="591"/>
      <c r="U64" s="592"/>
    </row>
    <row r="65" spans="2:21" s="258" customFormat="1" ht="27" customHeight="1" x14ac:dyDescent="0.2">
      <c r="B65" s="643"/>
      <c r="C65" s="579" t="s">
        <v>789</v>
      </c>
      <c r="D65" s="579"/>
      <c r="E65" s="579"/>
      <c r="F65" s="579"/>
      <c r="G65" s="579"/>
      <c r="H65" s="579"/>
      <c r="I65" s="579"/>
      <c r="J65" s="579"/>
      <c r="K65" s="579"/>
      <c r="L65" s="579"/>
      <c r="M65" s="579"/>
      <c r="N65" s="579"/>
      <c r="O65" s="579"/>
      <c r="P65" s="579"/>
      <c r="Q65" s="579"/>
      <c r="R65" s="579"/>
      <c r="S65" s="579"/>
      <c r="T65" s="579"/>
      <c r="U65" s="580"/>
    </row>
    <row r="66" spans="2:21" s="258" customFormat="1" ht="27" customHeight="1" x14ac:dyDescent="0.2">
      <c r="B66" s="643"/>
      <c r="C66" s="577" t="s">
        <v>790</v>
      </c>
      <c r="D66" s="577"/>
      <c r="E66" s="577"/>
      <c r="F66" s="577"/>
      <c r="G66" s="577"/>
      <c r="H66" s="577"/>
      <c r="I66" s="577"/>
      <c r="J66" s="577"/>
      <c r="K66" s="577"/>
      <c r="L66" s="577"/>
      <c r="M66" s="577"/>
      <c r="N66" s="577"/>
      <c r="O66" s="577"/>
      <c r="P66" s="577"/>
      <c r="Q66" s="577"/>
      <c r="R66" s="577"/>
      <c r="S66" s="577"/>
      <c r="T66" s="577"/>
      <c r="U66" s="578"/>
    </row>
    <row r="67" spans="2:21" s="258" customFormat="1" ht="27" customHeight="1" x14ac:dyDescent="0.2">
      <c r="B67" s="643"/>
      <c r="C67" s="577" t="s">
        <v>791</v>
      </c>
      <c r="D67" s="577"/>
      <c r="E67" s="577"/>
      <c r="F67" s="577"/>
      <c r="G67" s="577"/>
      <c r="H67" s="577"/>
      <c r="I67" s="577"/>
      <c r="J67" s="577"/>
      <c r="K67" s="577"/>
      <c r="L67" s="577"/>
      <c r="M67" s="577"/>
      <c r="N67" s="577"/>
      <c r="O67" s="577"/>
      <c r="P67" s="577"/>
      <c r="Q67" s="577"/>
      <c r="R67" s="577"/>
      <c r="S67" s="577"/>
      <c r="T67" s="577"/>
      <c r="U67" s="578"/>
    </row>
    <row r="68" spans="2:21" s="258" customFormat="1" ht="27" customHeight="1" x14ac:dyDescent="0.2">
      <c r="B68" s="643"/>
      <c r="C68" s="577" t="s">
        <v>794</v>
      </c>
      <c r="D68" s="577"/>
      <c r="E68" s="577"/>
      <c r="F68" s="577"/>
      <c r="G68" s="577"/>
      <c r="H68" s="577"/>
      <c r="I68" s="577"/>
      <c r="J68" s="577"/>
      <c r="K68" s="577"/>
      <c r="L68" s="577"/>
      <c r="M68" s="577"/>
      <c r="N68" s="577"/>
      <c r="O68" s="577"/>
      <c r="P68" s="577"/>
      <c r="Q68" s="577"/>
      <c r="R68" s="577"/>
      <c r="S68" s="577"/>
      <c r="T68" s="577"/>
      <c r="U68" s="578"/>
    </row>
    <row r="69" spans="2:21" s="258" customFormat="1" ht="27" customHeight="1" x14ac:dyDescent="0.2">
      <c r="B69" s="643"/>
      <c r="C69" s="577" t="s">
        <v>795</v>
      </c>
      <c r="D69" s="577"/>
      <c r="E69" s="577"/>
      <c r="F69" s="577"/>
      <c r="G69" s="577"/>
      <c r="H69" s="577"/>
      <c r="I69" s="577"/>
      <c r="J69" s="577"/>
      <c r="K69" s="577"/>
      <c r="L69" s="577"/>
      <c r="M69" s="577"/>
      <c r="N69" s="577"/>
      <c r="O69" s="577"/>
      <c r="P69" s="577"/>
      <c r="Q69" s="577"/>
      <c r="R69" s="577"/>
      <c r="S69" s="577"/>
      <c r="T69" s="577"/>
      <c r="U69" s="578"/>
    </row>
    <row r="70" spans="2:21" s="258" customFormat="1" ht="27" customHeight="1" x14ac:dyDescent="0.2">
      <c r="B70" s="644" t="s">
        <v>796</v>
      </c>
      <c r="C70" s="606" t="s">
        <v>814</v>
      </c>
      <c r="D70" s="607"/>
      <c r="E70" s="607"/>
      <c r="F70" s="607"/>
      <c r="G70" s="607"/>
      <c r="H70" s="607"/>
      <c r="I70" s="607"/>
      <c r="J70" s="607"/>
      <c r="K70" s="607"/>
      <c r="L70" s="607"/>
      <c r="M70" s="607"/>
      <c r="N70" s="607"/>
      <c r="O70" s="607"/>
      <c r="P70" s="607"/>
      <c r="Q70" s="607"/>
      <c r="R70" s="607"/>
      <c r="S70" s="607"/>
      <c r="T70" s="607"/>
      <c r="U70" s="608"/>
    </row>
    <row r="71" spans="2:21" s="258" customFormat="1" ht="27" customHeight="1" x14ac:dyDescent="0.2">
      <c r="B71" s="645"/>
      <c r="C71" s="615" t="s">
        <v>815</v>
      </c>
      <c r="D71" s="616"/>
      <c r="E71" s="617"/>
      <c r="F71" s="617"/>
      <c r="G71" s="617"/>
      <c r="H71" s="616"/>
      <c r="I71" s="616"/>
      <c r="J71" s="616"/>
      <c r="K71" s="616"/>
      <c r="L71" s="616"/>
      <c r="M71" s="616"/>
      <c r="N71" s="616"/>
      <c r="O71" s="616"/>
      <c r="P71" s="616"/>
      <c r="Q71" s="616"/>
      <c r="R71" s="616"/>
      <c r="S71" s="616"/>
      <c r="T71" s="616"/>
      <c r="U71" s="618"/>
    </row>
    <row r="72" spans="2:21" s="258" customFormat="1" ht="21" customHeight="1" x14ac:dyDescent="0.2">
      <c r="B72" s="645"/>
      <c r="C72" s="647" t="s">
        <v>801</v>
      </c>
      <c r="D72" s="648"/>
      <c r="E72" s="651" t="s">
        <v>804</v>
      </c>
      <c r="F72" s="651"/>
      <c r="G72" s="651"/>
      <c r="H72" s="619" t="s">
        <v>802</v>
      </c>
      <c r="I72" s="619"/>
      <c r="J72" s="619"/>
      <c r="K72" s="619"/>
      <c r="L72" s="619"/>
      <c r="M72" s="619"/>
      <c r="N72" s="619"/>
      <c r="O72" s="619"/>
      <c r="P72" s="619"/>
      <c r="Q72" s="619"/>
      <c r="R72" s="619"/>
      <c r="S72" s="619"/>
      <c r="T72" s="619"/>
      <c r="U72" s="620"/>
    </row>
    <row r="73" spans="2:21" s="258" customFormat="1" ht="21" customHeight="1" x14ac:dyDescent="0.2">
      <c r="B73" s="645"/>
      <c r="C73" s="649"/>
      <c r="D73" s="650"/>
      <c r="E73" s="651" t="s">
        <v>803</v>
      </c>
      <c r="F73" s="651"/>
      <c r="G73" s="651"/>
      <c r="H73" s="619" t="s">
        <v>805</v>
      </c>
      <c r="I73" s="619"/>
      <c r="J73" s="619"/>
      <c r="K73" s="619"/>
      <c r="L73" s="619"/>
      <c r="M73" s="619"/>
      <c r="N73" s="619"/>
      <c r="O73" s="619"/>
      <c r="P73" s="619"/>
      <c r="Q73" s="619"/>
      <c r="R73" s="619"/>
      <c r="S73" s="619"/>
      <c r="T73" s="619"/>
      <c r="U73" s="620"/>
    </row>
    <row r="74" spans="2:21" s="258" customFormat="1" ht="21" customHeight="1" x14ac:dyDescent="0.2">
      <c r="B74" s="645"/>
      <c r="C74" s="649"/>
      <c r="D74" s="650"/>
      <c r="E74" s="651" t="s">
        <v>809</v>
      </c>
      <c r="F74" s="651"/>
      <c r="G74" s="651"/>
      <c r="H74" s="619" t="s">
        <v>810</v>
      </c>
      <c r="I74" s="619"/>
      <c r="J74" s="619"/>
      <c r="K74" s="619"/>
      <c r="L74" s="619"/>
      <c r="M74" s="619"/>
      <c r="N74" s="619"/>
      <c r="O74" s="619"/>
      <c r="P74" s="619"/>
      <c r="Q74" s="619"/>
      <c r="R74" s="619"/>
      <c r="S74" s="619"/>
      <c r="T74" s="619"/>
      <c r="U74" s="620"/>
    </row>
    <row r="75" spans="2:21" s="258" customFormat="1" ht="21" customHeight="1" x14ac:dyDescent="0.2">
      <c r="B75" s="645"/>
      <c r="C75" s="649"/>
      <c r="D75" s="650"/>
      <c r="E75" s="651" t="s">
        <v>807</v>
      </c>
      <c r="F75" s="651"/>
      <c r="G75" s="651"/>
      <c r="H75" s="619" t="s">
        <v>808</v>
      </c>
      <c r="I75" s="619"/>
      <c r="J75" s="619"/>
      <c r="K75" s="619"/>
      <c r="L75" s="619"/>
      <c r="M75" s="619"/>
      <c r="N75" s="619"/>
      <c r="O75" s="619"/>
      <c r="P75" s="619"/>
      <c r="Q75" s="619"/>
      <c r="R75" s="619"/>
      <c r="S75" s="619"/>
      <c r="T75" s="619"/>
      <c r="U75" s="620"/>
    </row>
    <row r="76" spans="2:21" s="258" customFormat="1" ht="21" customHeight="1" x14ac:dyDescent="0.2">
      <c r="B76" s="645"/>
      <c r="C76" s="649"/>
      <c r="D76" s="650"/>
      <c r="E76" s="651" t="s">
        <v>812</v>
      </c>
      <c r="F76" s="651"/>
      <c r="G76" s="651"/>
      <c r="H76" s="619" t="s">
        <v>806</v>
      </c>
      <c r="I76" s="619"/>
      <c r="J76" s="619"/>
      <c r="K76" s="619"/>
      <c r="L76" s="619"/>
      <c r="M76" s="619"/>
      <c r="N76" s="619"/>
      <c r="O76" s="619"/>
      <c r="P76" s="619"/>
      <c r="Q76" s="619"/>
      <c r="R76" s="619"/>
      <c r="S76" s="619"/>
      <c r="T76" s="619"/>
      <c r="U76" s="620"/>
    </row>
    <row r="77" spans="2:21" s="258" customFormat="1" ht="21" customHeight="1" x14ac:dyDescent="0.2">
      <c r="B77" s="645"/>
      <c r="C77" s="649"/>
      <c r="D77" s="650"/>
      <c r="E77" s="651" t="s">
        <v>813</v>
      </c>
      <c r="F77" s="651"/>
      <c r="G77" s="651"/>
      <c r="H77" s="619" t="s">
        <v>811</v>
      </c>
      <c r="I77" s="619"/>
      <c r="J77" s="619"/>
      <c r="K77" s="619"/>
      <c r="L77" s="619"/>
      <c r="M77" s="619"/>
      <c r="N77" s="619"/>
      <c r="O77" s="619"/>
      <c r="P77" s="619"/>
      <c r="Q77" s="619"/>
      <c r="R77" s="619"/>
      <c r="S77" s="619"/>
      <c r="T77" s="619"/>
      <c r="U77" s="620"/>
    </row>
    <row r="78" spans="2:21" s="258" customFormat="1" ht="29.25" customHeight="1" x14ac:dyDescent="0.2">
      <c r="B78" s="645"/>
      <c r="C78" s="606" t="s">
        <v>819</v>
      </c>
      <c r="D78" s="607"/>
      <c r="E78" s="607"/>
      <c r="F78" s="607"/>
      <c r="G78" s="607"/>
      <c r="H78" s="607"/>
      <c r="I78" s="607"/>
      <c r="J78" s="607"/>
      <c r="K78" s="607"/>
      <c r="L78" s="607"/>
      <c r="M78" s="607"/>
      <c r="N78" s="607"/>
      <c r="O78" s="607"/>
      <c r="P78" s="607"/>
      <c r="Q78" s="607"/>
      <c r="R78" s="607"/>
      <c r="S78" s="607"/>
      <c r="T78" s="607"/>
      <c r="U78" s="608"/>
    </row>
    <row r="79" spans="2:21" s="258" customFormat="1" ht="21" customHeight="1" x14ac:dyDescent="0.2">
      <c r="B79" s="645"/>
      <c r="C79" s="609" t="s">
        <v>820</v>
      </c>
      <c r="D79" s="610"/>
      <c r="E79" s="610"/>
      <c r="F79" s="610"/>
      <c r="G79" s="610"/>
      <c r="H79" s="610"/>
      <c r="I79" s="610"/>
      <c r="J79" s="610"/>
      <c r="K79" s="610"/>
      <c r="L79" s="610"/>
      <c r="M79" s="610"/>
      <c r="N79" s="610"/>
      <c r="O79" s="610"/>
      <c r="P79" s="610"/>
      <c r="Q79" s="610"/>
      <c r="R79" s="610"/>
      <c r="S79" s="610"/>
      <c r="T79" s="610"/>
      <c r="U79" s="611"/>
    </row>
    <row r="80" spans="2:21" s="258" customFormat="1" ht="21" customHeight="1" x14ac:dyDescent="0.2">
      <c r="B80" s="645"/>
      <c r="C80" s="621" t="s">
        <v>821</v>
      </c>
      <c r="D80" s="622"/>
      <c r="E80" s="625" t="s">
        <v>817</v>
      </c>
      <c r="F80" s="625"/>
      <c r="G80" s="625"/>
      <c r="H80" s="625"/>
      <c r="I80" s="625"/>
      <c r="J80" s="625"/>
      <c r="K80" s="625"/>
      <c r="L80" s="625"/>
      <c r="M80" s="625"/>
      <c r="N80" s="625"/>
      <c r="O80" s="625"/>
      <c r="P80" s="625"/>
      <c r="Q80" s="625"/>
      <c r="R80" s="625"/>
      <c r="S80" s="625"/>
      <c r="T80" s="625"/>
      <c r="U80" s="626"/>
    </row>
    <row r="81" spans="2:21" s="258" customFormat="1" ht="21" customHeight="1" x14ac:dyDescent="0.2">
      <c r="B81" s="645"/>
      <c r="C81" s="623"/>
      <c r="D81" s="624"/>
      <c r="E81" s="625" t="s">
        <v>818</v>
      </c>
      <c r="F81" s="625"/>
      <c r="G81" s="625"/>
      <c r="H81" s="625"/>
      <c r="I81" s="625"/>
      <c r="J81" s="625"/>
      <c r="K81" s="625"/>
      <c r="L81" s="625"/>
      <c r="M81" s="625"/>
      <c r="N81" s="625"/>
      <c r="O81" s="625"/>
      <c r="P81" s="625"/>
      <c r="Q81" s="625"/>
      <c r="R81" s="625"/>
      <c r="S81" s="625"/>
      <c r="T81" s="625"/>
      <c r="U81" s="626"/>
    </row>
    <row r="82" spans="2:21" s="258" customFormat="1" ht="21" customHeight="1" x14ac:dyDescent="0.2">
      <c r="B82" s="645"/>
      <c r="C82" s="609" t="s">
        <v>822</v>
      </c>
      <c r="D82" s="610"/>
      <c r="E82" s="610"/>
      <c r="F82" s="610"/>
      <c r="G82" s="610"/>
      <c r="H82" s="610"/>
      <c r="I82" s="610"/>
      <c r="J82" s="610"/>
      <c r="K82" s="610"/>
      <c r="L82" s="610"/>
      <c r="M82" s="610"/>
      <c r="N82" s="610"/>
      <c r="O82" s="610"/>
      <c r="P82" s="610"/>
      <c r="Q82" s="610"/>
      <c r="R82" s="610"/>
      <c r="S82" s="610"/>
      <c r="T82" s="610"/>
      <c r="U82" s="611"/>
    </row>
    <row r="83" spans="2:21" s="258" customFormat="1" ht="21" customHeight="1" x14ac:dyDescent="0.2">
      <c r="B83" s="645"/>
      <c r="C83" s="652" t="s">
        <v>823</v>
      </c>
      <c r="D83" s="653"/>
      <c r="E83" s="653"/>
      <c r="F83" s="653"/>
      <c r="G83" s="653"/>
      <c r="H83" s="653"/>
      <c r="I83" s="653"/>
      <c r="J83" s="653"/>
      <c r="K83" s="653"/>
      <c r="L83" s="653"/>
      <c r="M83" s="653"/>
      <c r="N83" s="653"/>
      <c r="O83" s="653"/>
      <c r="P83" s="653"/>
      <c r="Q83" s="653"/>
      <c r="R83" s="653"/>
      <c r="S83" s="653"/>
      <c r="T83" s="653"/>
      <c r="U83" s="654"/>
    </row>
    <row r="84" spans="2:21" s="258" customFormat="1" ht="21" customHeight="1" x14ac:dyDescent="0.2">
      <c r="B84" s="645"/>
      <c r="C84" s="612" t="s">
        <v>825</v>
      </c>
      <c r="D84" s="613"/>
      <c r="E84" s="613"/>
      <c r="F84" s="613"/>
      <c r="G84" s="613"/>
      <c r="H84" s="613"/>
      <c r="I84" s="613"/>
      <c r="J84" s="613"/>
      <c r="K84" s="613"/>
      <c r="L84" s="613"/>
      <c r="M84" s="613"/>
      <c r="N84" s="613"/>
      <c r="O84" s="613"/>
      <c r="P84" s="613"/>
      <c r="Q84" s="613"/>
      <c r="R84" s="613"/>
      <c r="S84" s="613"/>
      <c r="T84" s="613"/>
      <c r="U84" s="614"/>
    </row>
    <row r="85" spans="2:21" s="258" customFormat="1" ht="21" customHeight="1" x14ac:dyDescent="0.2">
      <c r="B85" s="645"/>
      <c r="C85" s="609" t="s">
        <v>824</v>
      </c>
      <c r="D85" s="610"/>
      <c r="E85" s="610"/>
      <c r="F85" s="610"/>
      <c r="G85" s="610"/>
      <c r="H85" s="610"/>
      <c r="I85" s="610"/>
      <c r="J85" s="610"/>
      <c r="K85" s="610"/>
      <c r="L85" s="610"/>
      <c r="M85" s="610"/>
      <c r="N85" s="610"/>
      <c r="O85" s="610"/>
      <c r="P85" s="610"/>
      <c r="Q85" s="610"/>
      <c r="R85" s="610"/>
      <c r="S85" s="610"/>
      <c r="T85" s="610"/>
      <c r="U85" s="611"/>
    </row>
    <row r="86" spans="2:21" s="258" customFormat="1" ht="21" customHeight="1" x14ac:dyDescent="0.2">
      <c r="B86" s="645"/>
      <c r="C86" s="603" t="s">
        <v>826</v>
      </c>
      <c r="D86" s="604"/>
      <c r="E86" s="604"/>
      <c r="F86" s="604"/>
      <c r="G86" s="604"/>
      <c r="H86" s="604"/>
      <c r="I86" s="604"/>
      <c r="J86" s="604"/>
      <c r="K86" s="604"/>
      <c r="L86" s="604"/>
      <c r="M86" s="604"/>
      <c r="N86" s="604"/>
      <c r="O86" s="604"/>
      <c r="P86" s="604"/>
      <c r="Q86" s="604"/>
      <c r="R86" s="604"/>
      <c r="S86" s="604"/>
      <c r="T86" s="604"/>
      <c r="U86" s="605"/>
    </row>
    <row r="87" spans="2:21" s="258" customFormat="1" ht="32.25" customHeight="1" x14ac:dyDescent="0.2">
      <c r="B87" s="645"/>
      <c r="C87" s="606" t="s">
        <v>827</v>
      </c>
      <c r="D87" s="607"/>
      <c r="E87" s="607"/>
      <c r="F87" s="607"/>
      <c r="G87" s="607"/>
      <c r="H87" s="607"/>
      <c r="I87" s="607"/>
      <c r="J87" s="607"/>
      <c r="K87" s="607"/>
      <c r="L87" s="607"/>
      <c r="M87" s="607"/>
      <c r="N87" s="607"/>
      <c r="O87" s="607"/>
      <c r="P87" s="607"/>
      <c r="Q87" s="607"/>
      <c r="R87" s="607"/>
      <c r="S87" s="607"/>
      <c r="T87" s="607"/>
      <c r="U87" s="608"/>
    </row>
    <row r="88" spans="2:21" s="258" customFormat="1" ht="21" customHeight="1" x14ac:dyDescent="0.2">
      <c r="B88" s="645"/>
      <c r="C88" s="600" t="s">
        <v>434</v>
      </c>
      <c r="D88" s="601"/>
      <c r="E88" s="601"/>
      <c r="F88" s="601"/>
      <c r="G88" s="601"/>
      <c r="H88" s="601"/>
      <c r="I88" s="601"/>
      <c r="J88" s="601"/>
      <c r="K88" s="601"/>
      <c r="L88" s="601"/>
      <c r="M88" s="601"/>
      <c r="N88" s="601"/>
      <c r="O88" s="601"/>
      <c r="P88" s="601"/>
      <c r="Q88" s="601"/>
      <c r="R88" s="601"/>
      <c r="S88" s="601"/>
      <c r="T88" s="601"/>
      <c r="U88" s="602"/>
    </row>
    <row r="89" spans="2:21" s="258" customFormat="1" ht="21" customHeight="1" x14ac:dyDescent="0.2">
      <c r="B89" s="645"/>
      <c r="C89" s="600" t="s">
        <v>435</v>
      </c>
      <c r="D89" s="601"/>
      <c r="E89" s="601"/>
      <c r="F89" s="601"/>
      <c r="G89" s="601"/>
      <c r="H89" s="601"/>
      <c r="I89" s="601"/>
      <c r="J89" s="601"/>
      <c r="K89" s="601"/>
      <c r="L89" s="601"/>
      <c r="M89" s="601"/>
      <c r="N89" s="601"/>
      <c r="O89" s="601"/>
      <c r="P89" s="601"/>
      <c r="Q89" s="601"/>
      <c r="R89" s="601"/>
      <c r="S89" s="601"/>
      <c r="T89" s="601"/>
      <c r="U89" s="602"/>
    </row>
    <row r="90" spans="2:21" s="258" customFormat="1" ht="21" customHeight="1" x14ac:dyDescent="0.2">
      <c r="B90" s="645"/>
      <c r="C90" s="600" t="s">
        <v>439</v>
      </c>
      <c r="D90" s="601"/>
      <c r="E90" s="601"/>
      <c r="F90" s="601"/>
      <c r="G90" s="601"/>
      <c r="H90" s="601"/>
      <c r="I90" s="601"/>
      <c r="J90" s="601"/>
      <c r="K90" s="601"/>
      <c r="L90" s="601"/>
      <c r="M90" s="601"/>
      <c r="N90" s="601"/>
      <c r="O90" s="601"/>
      <c r="P90" s="601"/>
      <c r="Q90" s="601"/>
      <c r="R90" s="601"/>
      <c r="S90" s="601"/>
      <c r="T90" s="601"/>
      <c r="U90" s="602"/>
    </row>
    <row r="91" spans="2:21" s="258" customFormat="1" ht="21" customHeight="1" thickBot="1" x14ac:dyDescent="0.25">
      <c r="B91" s="646"/>
      <c r="C91" s="597" t="s">
        <v>440</v>
      </c>
      <c r="D91" s="598"/>
      <c r="E91" s="598"/>
      <c r="F91" s="598"/>
      <c r="G91" s="598"/>
      <c r="H91" s="598"/>
      <c r="I91" s="598"/>
      <c r="J91" s="598"/>
      <c r="K91" s="598"/>
      <c r="L91" s="598"/>
      <c r="M91" s="598"/>
      <c r="N91" s="598"/>
      <c r="O91" s="598"/>
      <c r="P91" s="598"/>
      <c r="Q91" s="598"/>
      <c r="R91" s="598"/>
      <c r="S91" s="598"/>
      <c r="T91" s="598"/>
      <c r="U91" s="599"/>
    </row>
    <row r="92" spans="2:21" s="258" customFormat="1" ht="16.5" customHeight="1" x14ac:dyDescent="0.2">
      <c r="C92" s="259"/>
      <c r="D92" s="259"/>
      <c r="E92" s="259"/>
      <c r="F92" s="259"/>
      <c r="G92" s="259"/>
      <c r="H92" s="259"/>
      <c r="I92" s="259"/>
      <c r="J92" s="259"/>
      <c r="K92" s="259"/>
      <c r="L92" s="259"/>
      <c r="M92" s="259"/>
      <c r="N92" s="259"/>
      <c r="O92" s="259"/>
      <c r="P92" s="259"/>
      <c r="Q92" s="259"/>
      <c r="R92" s="259"/>
      <c r="S92" s="259"/>
      <c r="T92" s="259"/>
      <c r="U92" s="259"/>
    </row>
    <row r="93" spans="2:21" s="258" customFormat="1" x14ac:dyDescent="0.2"/>
  </sheetData>
  <sheetProtection algorithmName="SHA-512" hashValue="MN8hVqye5VH37O6hKkzuTmwTApwxYMue+hStWNWflhCetwYJ7NRwGJC/isJdSOlAMAht/1hMInvYgsDoSZeqIA==" saltValue="xcB2VXET0rBwmIK9jgpoDQ==" spinCount="100000" sheet="1" objects="1" scenarios="1"/>
  <mergeCells count="112">
    <mergeCell ref="B55:B69"/>
    <mergeCell ref="C55:U55"/>
    <mergeCell ref="B70:B91"/>
    <mergeCell ref="C72:D77"/>
    <mergeCell ref="E72:G72"/>
    <mergeCell ref="E73:G73"/>
    <mergeCell ref="E62:U62"/>
    <mergeCell ref="C65:U65"/>
    <mergeCell ref="C78:U78"/>
    <mergeCell ref="E74:G74"/>
    <mergeCell ref="E75:G75"/>
    <mergeCell ref="E76:G76"/>
    <mergeCell ref="E77:G77"/>
    <mergeCell ref="H74:U74"/>
    <mergeCell ref="H75:U75"/>
    <mergeCell ref="H76:U76"/>
    <mergeCell ref="H77:U77"/>
    <mergeCell ref="C83:U83"/>
    <mergeCell ref="C67:U67"/>
    <mergeCell ref="C25:U25"/>
    <mergeCell ref="C26:U26"/>
    <mergeCell ref="C38:U38"/>
    <mergeCell ref="C69:U69"/>
    <mergeCell ref="X39:AB41"/>
    <mergeCell ref="C54:U54"/>
    <mergeCell ref="X43:AB45"/>
    <mergeCell ref="C52:U52"/>
    <mergeCell ref="C35:U35"/>
    <mergeCell ref="C36:U36"/>
    <mergeCell ref="C34:U34"/>
    <mergeCell ref="C30:E33"/>
    <mergeCell ref="F30:U30"/>
    <mergeCell ref="F31:U31"/>
    <mergeCell ref="F32:U32"/>
    <mergeCell ref="F33:U33"/>
    <mergeCell ref="E44:U44"/>
    <mergeCell ref="C44:D45"/>
    <mergeCell ref="E45:U45"/>
    <mergeCell ref="C46:D47"/>
    <mergeCell ref="E46:U46"/>
    <mergeCell ref="E47:U47"/>
    <mergeCell ref="C48:D49"/>
    <mergeCell ref="E48:U48"/>
    <mergeCell ref="C24:U24"/>
    <mergeCell ref="C21:U21"/>
    <mergeCell ref="C16:U16"/>
    <mergeCell ref="C22:U22"/>
    <mergeCell ref="B24:B28"/>
    <mergeCell ref="C91:U91"/>
    <mergeCell ref="C89:U89"/>
    <mergeCell ref="C90:U90"/>
    <mergeCell ref="C86:U86"/>
    <mergeCell ref="C87:U87"/>
    <mergeCell ref="C88:U88"/>
    <mergeCell ref="C79:U79"/>
    <mergeCell ref="C84:U84"/>
    <mergeCell ref="C85:U85"/>
    <mergeCell ref="C70:U70"/>
    <mergeCell ref="C71:U71"/>
    <mergeCell ref="H72:U72"/>
    <mergeCell ref="H73:U73"/>
    <mergeCell ref="C80:D81"/>
    <mergeCell ref="E80:U80"/>
    <mergeCell ref="E81:U81"/>
    <mergeCell ref="C82:U82"/>
    <mergeCell ref="B29:B54"/>
    <mergeCell ref="C56:U56"/>
    <mergeCell ref="C27:U27"/>
    <mergeCell ref="C28:U28"/>
    <mergeCell ref="C37:U37"/>
    <mergeCell ref="C39:U39"/>
    <mergeCell ref="C40:U40"/>
    <mergeCell ref="C43:U43"/>
    <mergeCell ref="C53:U53"/>
    <mergeCell ref="C66:U66"/>
    <mergeCell ref="C68:U68"/>
    <mergeCell ref="C29:U29"/>
    <mergeCell ref="C57:U57"/>
    <mergeCell ref="C58:U58"/>
    <mergeCell ref="C59:U59"/>
    <mergeCell ref="C42:U42"/>
    <mergeCell ref="C60:D64"/>
    <mergeCell ref="E63:U64"/>
    <mergeCell ref="E60:U61"/>
    <mergeCell ref="E49:U49"/>
    <mergeCell ref="C50:U50"/>
    <mergeCell ref="C51:U51"/>
    <mergeCell ref="C41:U41"/>
    <mergeCell ref="C10:U10"/>
    <mergeCell ref="C12:U12"/>
    <mergeCell ref="C15:U15"/>
    <mergeCell ref="C17:U17"/>
    <mergeCell ref="B8:U8"/>
    <mergeCell ref="B6:U6"/>
    <mergeCell ref="B2:F4"/>
    <mergeCell ref="B9:B23"/>
    <mergeCell ref="G2:N4"/>
    <mergeCell ref="O2:P2"/>
    <mergeCell ref="O3:P3"/>
    <mergeCell ref="O4:P4"/>
    <mergeCell ref="Q2:R2"/>
    <mergeCell ref="Q3:R3"/>
    <mergeCell ref="Q4:R4"/>
    <mergeCell ref="S2:U4"/>
    <mergeCell ref="C9:U9"/>
    <mergeCell ref="C11:U11"/>
    <mergeCell ref="C18:U18"/>
    <mergeCell ref="C14:U14"/>
    <mergeCell ref="C19:U19"/>
    <mergeCell ref="C20:U20"/>
    <mergeCell ref="C23:U23"/>
    <mergeCell ref="C13:U13"/>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V101"/>
  <sheetViews>
    <sheetView topLeftCell="A82" workbookViewId="0">
      <selection activeCell="X9" sqref="X9"/>
    </sheetView>
  </sheetViews>
  <sheetFormatPr baseColWidth="10" defaultRowHeight="12.75" x14ac:dyDescent="0.2"/>
  <cols>
    <col min="1" max="1" width="1.42578125" customWidth="1"/>
    <col min="14" max="14" width="2.5703125" customWidth="1"/>
    <col min="15" max="22" width="10.140625" customWidth="1"/>
  </cols>
  <sheetData>
    <row r="1" spans="2:22" ht="9" customHeight="1" thickBot="1" x14ac:dyDescent="0.25"/>
    <row r="2" spans="2:22" ht="26.25" customHeight="1" x14ac:dyDescent="0.2">
      <c r="B2" s="661"/>
      <c r="C2" s="662"/>
      <c r="D2" s="662"/>
      <c r="E2" s="663"/>
      <c r="F2" s="655" t="s">
        <v>908</v>
      </c>
      <c r="G2" s="656"/>
      <c r="H2" s="656"/>
      <c r="I2" s="656"/>
      <c r="J2" s="656"/>
      <c r="K2" s="656"/>
      <c r="L2" s="656"/>
      <c r="M2" s="656"/>
      <c r="N2" s="656"/>
      <c r="O2" s="656"/>
      <c r="P2" s="656"/>
      <c r="Q2" s="661"/>
      <c r="R2" s="662"/>
      <c r="S2" s="662"/>
      <c r="T2" s="662"/>
      <c r="U2" s="663"/>
    </row>
    <row r="3" spans="2:22" ht="26.25" customHeight="1" x14ac:dyDescent="0.2">
      <c r="B3" s="664"/>
      <c r="C3" s="665"/>
      <c r="D3" s="665"/>
      <c r="E3" s="666"/>
      <c r="F3" s="657"/>
      <c r="G3" s="658"/>
      <c r="H3" s="658"/>
      <c r="I3" s="658"/>
      <c r="J3" s="658"/>
      <c r="K3" s="658"/>
      <c r="L3" s="658"/>
      <c r="M3" s="658"/>
      <c r="N3" s="658"/>
      <c r="O3" s="658"/>
      <c r="P3" s="658"/>
      <c r="Q3" s="664"/>
      <c r="R3" s="665"/>
      <c r="S3" s="665"/>
      <c r="T3" s="665"/>
      <c r="U3" s="666"/>
    </row>
    <row r="4" spans="2:22" ht="26.25" customHeight="1" thickBot="1" x14ac:dyDescent="0.25">
      <c r="B4" s="667"/>
      <c r="C4" s="668"/>
      <c r="D4" s="668"/>
      <c r="E4" s="669"/>
      <c r="F4" s="659"/>
      <c r="G4" s="660"/>
      <c r="H4" s="660"/>
      <c r="I4" s="660"/>
      <c r="J4" s="660"/>
      <c r="K4" s="660"/>
      <c r="L4" s="660"/>
      <c r="M4" s="660"/>
      <c r="N4" s="660"/>
      <c r="O4" s="660"/>
      <c r="P4" s="660"/>
      <c r="Q4" s="667"/>
      <c r="R4" s="668"/>
      <c r="S4" s="668"/>
      <c r="T4" s="668"/>
      <c r="U4" s="669"/>
    </row>
    <row r="5" spans="2:22" ht="13.5" thickBot="1" x14ac:dyDescent="0.25"/>
    <row r="6" spans="2:22" x14ac:dyDescent="0.2">
      <c r="B6" s="670"/>
      <c r="C6" s="671"/>
      <c r="D6" s="671"/>
      <c r="E6" s="671"/>
      <c r="F6" s="671"/>
      <c r="G6" s="671"/>
      <c r="H6" s="671"/>
      <c r="I6" s="671"/>
      <c r="J6" s="671"/>
      <c r="K6" s="671"/>
      <c r="L6" s="671"/>
      <c r="M6" s="672"/>
      <c r="N6" s="688"/>
      <c r="O6" s="679"/>
      <c r="P6" s="680"/>
      <c r="Q6" s="680"/>
      <c r="R6" s="680"/>
      <c r="S6" s="680"/>
      <c r="T6" s="680"/>
      <c r="U6" s="681"/>
      <c r="V6" s="385"/>
    </row>
    <row r="7" spans="2:22" x14ac:dyDescent="0.2">
      <c r="B7" s="673"/>
      <c r="C7" s="674"/>
      <c r="D7" s="674"/>
      <c r="E7" s="674"/>
      <c r="F7" s="674"/>
      <c r="G7" s="674"/>
      <c r="H7" s="674"/>
      <c r="I7" s="674"/>
      <c r="J7" s="674"/>
      <c r="K7" s="674"/>
      <c r="L7" s="674"/>
      <c r="M7" s="675"/>
      <c r="N7" s="688"/>
      <c r="O7" s="682"/>
      <c r="P7" s="683"/>
      <c r="Q7" s="683"/>
      <c r="R7" s="683"/>
      <c r="S7" s="683"/>
      <c r="T7" s="683"/>
      <c r="U7" s="684"/>
      <c r="V7" s="385"/>
    </row>
    <row r="8" spans="2:22" x14ac:dyDescent="0.2">
      <c r="B8" s="673"/>
      <c r="C8" s="674"/>
      <c r="D8" s="674"/>
      <c r="E8" s="674"/>
      <c r="F8" s="674"/>
      <c r="G8" s="674"/>
      <c r="H8" s="674"/>
      <c r="I8" s="674"/>
      <c r="J8" s="674"/>
      <c r="K8" s="674"/>
      <c r="L8" s="674"/>
      <c r="M8" s="675"/>
      <c r="N8" s="688"/>
      <c r="O8" s="682"/>
      <c r="P8" s="683"/>
      <c r="Q8" s="683"/>
      <c r="R8" s="683"/>
      <c r="S8" s="683"/>
      <c r="T8" s="683"/>
      <c r="U8" s="684"/>
      <c r="V8" s="385"/>
    </row>
    <row r="9" spans="2:22" x14ac:dyDescent="0.2">
      <c r="B9" s="673"/>
      <c r="C9" s="674"/>
      <c r="D9" s="674"/>
      <c r="E9" s="674"/>
      <c r="F9" s="674"/>
      <c r="G9" s="674"/>
      <c r="H9" s="674"/>
      <c r="I9" s="674"/>
      <c r="J9" s="674"/>
      <c r="K9" s="674"/>
      <c r="L9" s="674"/>
      <c r="M9" s="675"/>
      <c r="N9" s="688"/>
      <c r="O9" s="682"/>
      <c r="P9" s="683"/>
      <c r="Q9" s="683"/>
      <c r="R9" s="683"/>
      <c r="S9" s="683"/>
      <c r="T9" s="683"/>
      <c r="U9" s="684"/>
      <c r="V9" s="385"/>
    </row>
    <row r="10" spans="2:22" x14ac:dyDescent="0.2">
      <c r="B10" s="673"/>
      <c r="C10" s="674"/>
      <c r="D10" s="674"/>
      <c r="E10" s="674"/>
      <c r="F10" s="674"/>
      <c r="G10" s="674"/>
      <c r="H10" s="674"/>
      <c r="I10" s="674"/>
      <c r="J10" s="674"/>
      <c r="K10" s="674"/>
      <c r="L10" s="674"/>
      <c r="M10" s="675"/>
      <c r="N10" s="688"/>
      <c r="O10" s="682"/>
      <c r="P10" s="683"/>
      <c r="Q10" s="683"/>
      <c r="R10" s="683"/>
      <c r="S10" s="683"/>
      <c r="T10" s="683"/>
      <c r="U10" s="684"/>
      <c r="V10" s="385"/>
    </row>
    <row r="11" spans="2:22" x14ac:dyDescent="0.2">
      <c r="B11" s="673"/>
      <c r="C11" s="674"/>
      <c r="D11" s="674"/>
      <c r="E11" s="674"/>
      <c r="F11" s="674"/>
      <c r="G11" s="674"/>
      <c r="H11" s="674"/>
      <c r="I11" s="674"/>
      <c r="J11" s="674"/>
      <c r="K11" s="674"/>
      <c r="L11" s="674"/>
      <c r="M11" s="675"/>
      <c r="N11" s="688"/>
      <c r="O11" s="682"/>
      <c r="P11" s="683"/>
      <c r="Q11" s="683"/>
      <c r="R11" s="683"/>
      <c r="S11" s="683"/>
      <c r="T11" s="683"/>
      <c r="U11" s="684"/>
      <c r="V11" s="385"/>
    </row>
    <row r="12" spans="2:22" x14ac:dyDescent="0.2">
      <c r="B12" s="673"/>
      <c r="C12" s="674"/>
      <c r="D12" s="674"/>
      <c r="E12" s="674"/>
      <c r="F12" s="674"/>
      <c r="G12" s="674"/>
      <c r="H12" s="674"/>
      <c r="I12" s="674"/>
      <c r="J12" s="674"/>
      <c r="K12" s="674"/>
      <c r="L12" s="674"/>
      <c r="M12" s="675"/>
      <c r="N12" s="688"/>
      <c r="O12" s="682"/>
      <c r="P12" s="683"/>
      <c r="Q12" s="683"/>
      <c r="R12" s="683"/>
      <c r="S12" s="683"/>
      <c r="T12" s="683"/>
      <c r="U12" s="684"/>
      <c r="V12" s="385"/>
    </row>
    <row r="13" spans="2:22" x14ac:dyDescent="0.2">
      <c r="B13" s="673"/>
      <c r="C13" s="674"/>
      <c r="D13" s="674"/>
      <c r="E13" s="674"/>
      <c r="F13" s="674"/>
      <c r="G13" s="674"/>
      <c r="H13" s="674"/>
      <c r="I13" s="674"/>
      <c r="J13" s="674"/>
      <c r="K13" s="674"/>
      <c r="L13" s="674"/>
      <c r="M13" s="675"/>
      <c r="N13" s="688"/>
      <c r="O13" s="682"/>
      <c r="P13" s="683"/>
      <c r="Q13" s="683"/>
      <c r="R13" s="683"/>
      <c r="S13" s="683"/>
      <c r="T13" s="683"/>
      <c r="U13" s="684"/>
      <c r="V13" s="385"/>
    </row>
    <row r="14" spans="2:22" x14ac:dyDescent="0.2">
      <c r="B14" s="673"/>
      <c r="C14" s="674"/>
      <c r="D14" s="674"/>
      <c r="E14" s="674"/>
      <c r="F14" s="674"/>
      <c r="G14" s="674"/>
      <c r="H14" s="674"/>
      <c r="I14" s="674"/>
      <c r="J14" s="674"/>
      <c r="K14" s="674"/>
      <c r="L14" s="674"/>
      <c r="M14" s="675"/>
      <c r="N14" s="688"/>
      <c r="O14" s="682"/>
      <c r="P14" s="683"/>
      <c r="Q14" s="683"/>
      <c r="R14" s="683"/>
      <c r="S14" s="683"/>
      <c r="T14" s="683"/>
      <c r="U14" s="684"/>
      <c r="V14" s="385"/>
    </row>
    <row r="15" spans="2:22" x14ac:dyDescent="0.2">
      <c r="B15" s="673"/>
      <c r="C15" s="674"/>
      <c r="D15" s="674"/>
      <c r="E15" s="674"/>
      <c r="F15" s="674"/>
      <c r="G15" s="674"/>
      <c r="H15" s="674"/>
      <c r="I15" s="674"/>
      <c r="J15" s="674"/>
      <c r="K15" s="674"/>
      <c r="L15" s="674"/>
      <c r="M15" s="675"/>
      <c r="N15" s="688"/>
      <c r="O15" s="682"/>
      <c r="P15" s="683"/>
      <c r="Q15" s="683"/>
      <c r="R15" s="683"/>
      <c r="S15" s="683"/>
      <c r="T15" s="683"/>
      <c r="U15" s="684"/>
      <c r="V15" s="385"/>
    </row>
    <row r="16" spans="2:22" x14ac:dyDescent="0.2">
      <c r="B16" s="673"/>
      <c r="C16" s="674"/>
      <c r="D16" s="674"/>
      <c r="E16" s="674"/>
      <c r="F16" s="674"/>
      <c r="G16" s="674"/>
      <c r="H16" s="674"/>
      <c r="I16" s="674"/>
      <c r="J16" s="674"/>
      <c r="K16" s="674"/>
      <c r="L16" s="674"/>
      <c r="M16" s="675"/>
      <c r="N16" s="688"/>
      <c r="O16" s="682"/>
      <c r="P16" s="683"/>
      <c r="Q16" s="683"/>
      <c r="R16" s="683"/>
      <c r="S16" s="683"/>
      <c r="T16" s="683"/>
      <c r="U16" s="684"/>
      <c r="V16" s="385"/>
    </row>
    <row r="17" spans="2:22" x14ac:dyDescent="0.2">
      <c r="B17" s="673"/>
      <c r="C17" s="674"/>
      <c r="D17" s="674"/>
      <c r="E17" s="674"/>
      <c r="F17" s="674"/>
      <c r="G17" s="674"/>
      <c r="H17" s="674"/>
      <c r="I17" s="674"/>
      <c r="J17" s="674"/>
      <c r="K17" s="674"/>
      <c r="L17" s="674"/>
      <c r="M17" s="675"/>
      <c r="N17" s="688"/>
      <c r="O17" s="682"/>
      <c r="P17" s="683"/>
      <c r="Q17" s="683"/>
      <c r="R17" s="683"/>
      <c r="S17" s="683"/>
      <c r="T17" s="683"/>
      <c r="U17" s="684"/>
      <c r="V17" s="385"/>
    </row>
    <row r="18" spans="2:22" x14ac:dyDescent="0.2">
      <c r="B18" s="673"/>
      <c r="C18" s="674"/>
      <c r="D18" s="674"/>
      <c r="E18" s="674"/>
      <c r="F18" s="674"/>
      <c r="G18" s="674"/>
      <c r="H18" s="674"/>
      <c r="I18" s="674"/>
      <c r="J18" s="674"/>
      <c r="K18" s="674"/>
      <c r="L18" s="674"/>
      <c r="M18" s="675"/>
      <c r="N18" s="688"/>
      <c r="O18" s="682"/>
      <c r="P18" s="683"/>
      <c r="Q18" s="683"/>
      <c r="R18" s="683"/>
      <c r="S18" s="683"/>
      <c r="T18" s="683"/>
      <c r="U18" s="684"/>
      <c r="V18" s="385"/>
    </row>
    <row r="19" spans="2:22" x14ac:dyDescent="0.2">
      <c r="B19" s="673"/>
      <c r="C19" s="674"/>
      <c r="D19" s="674"/>
      <c r="E19" s="674"/>
      <c r="F19" s="674"/>
      <c r="G19" s="674"/>
      <c r="H19" s="674"/>
      <c r="I19" s="674"/>
      <c r="J19" s="674"/>
      <c r="K19" s="674"/>
      <c r="L19" s="674"/>
      <c r="M19" s="675"/>
      <c r="N19" s="688"/>
      <c r="O19" s="682"/>
      <c r="P19" s="683"/>
      <c r="Q19" s="683"/>
      <c r="R19" s="683"/>
      <c r="S19" s="683"/>
      <c r="T19" s="683"/>
      <c r="U19" s="684"/>
      <c r="V19" s="385"/>
    </row>
    <row r="20" spans="2:22" x14ac:dyDescent="0.2">
      <c r="B20" s="673"/>
      <c r="C20" s="674"/>
      <c r="D20" s="674"/>
      <c r="E20" s="674"/>
      <c r="F20" s="674"/>
      <c r="G20" s="674"/>
      <c r="H20" s="674"/>
      <c r="I20" s="674"/>
      <c r="J20" s="674"/>
      <c r="K20" s="674"/>
      <c r="L20" s="674"/>
      <c r="M20" s="675"/>
      <c r="N20" s="688"/>
      <c r="O20" s="682"/>
      <c r="P20" s="683"/>
      <c r="Q20" s="683"/>
      <c r="R20" s="683"/>
      <c r="S20" s="683"/>
      <c r="T20" s="683"/>
      <c r="U20" s="684"/>
      <c r="V20" s="385"/>
    </row>
    <row r="21" spans="2:22" x14ac:dyDescent="0.2">
      <c r="B21" s="673"/>
      <c r="C21" s="674"/>
      <c r="D21" s="674"/>
      <c r="E21" s="674"/>
      <c r="F21" s="674"/>
      <c r="G21" s="674"/>
      <c r="H21" s="674"/>
      <c r="I21" s="674"/>
      <c r="J21" s="674"/>
      <c r="K21" s="674"/>
      <c r="L21" s="674"/>
      <c r="M21" s="675"/>
      <c r="N21" s="688"/>
      <c r="O21" s="682"/>
      <c r="P21" s="683"/>
      <c r="Q21" s="683"/>
      <c r="R21" s="683"/>
      <c r="S21" s="683"/>
      <c r="T21" s="683"/>
      <c r="U21" s="684"/>
      <c r="V21" s="385"/>
    </row>
    <row r="22" spans="2:22" x14ac:dyDescent="0.2">
      <c r="B22" s="673"/>
      <c r="C22" s="674"/>
      <c r="D22" s="674"/>
      <c r="E22" s="674"/>
      <c r="F22" s="674"/>
      <c r="G22" s="674"/>
      <c r="H22" s="674"/>
      <c r="I22" s="674"/>
      <c r="J22" s="674"/>
      <c r="K22" s="674"/>
      <c r="L22" s="674"/>
      <c r="M22" s="675"/>
      <c r="N22" s="688"/>
      <c r="O22" s="682"/>
      <c r="P22" s="683"/>
      <c r="Q22" s="683"/>
      <c r="R22" s="683"/>
      <c r="S22" s="683"/>
      <c r="T22" s="683"/>
      <c r="U22" s="684"/>
      <c r="V22" s="385"/>
    </row>
    <row r="23" spans="2:22" x14ac:dyDescent="0.2">
      <c r="B23" s="673"/>
      <c r="C23" s="674"/>
      <c r="D23" s="674"/>
      <c r="E23" s="674"/>
      <c r="F23" s="674"/>
      <c r="G23" s="674"/>
      <c r="H23" s="674"/>
      <c r="I23" s="674"/>
      <c r="J23" s="674"/>
      <c r="K23" s="674"/>
      <c r="L23" s="674"/>
      <c r="M23" s="675"/>
      <c r="N23" s="688"/>
      <c r="O23" s="682"/>
      <c r="P23" s="683"/>
      <c r="Q23" s="683"/>
      <c r="R23" s="683"/>
      <c r="S23" s="683"/>
      <c r="T23" s="683"/>
      <c r="U23" s="684"/>
      <c r="V23" s="385"/>
    </row>
    <row r="24" spans="2:22" x14ac:dyDescent="0.2">
      <c r="B24" s="673"/>
      <c r="C24" s="674"/>
      <c r="D24" s="674"/>
      <c r="E24" s="674"/>
      <c r="F24" s="674"/>
      <c r="G24" s="674"/>
      <c r="H24" s="674"/>
      <c r="I24" s="674"/>
      <c r="J24" s="674"/>
      <c r="K24" s="674"/>
      <c r="L24" s="674"/>
      <c r="M24" s="675"/>
      <c r="N24" s="688"/>
      <c r="O24" s="682"/>
      <c r="P24" s="683"/>
      <c r="Q24" s="683"/>
      <c r="R24" s="683"/>
      <c r="S24" s="683"/>
      <c r="T24" s="683"/>
      <c r="U24" s="684"/>
      <c r="V24" s="385"/>
    </row>
    <row r="25" spans="2:22" x14ac:dyDescent="0.2">
      <c r="B25" s="673"/>
      <c r="C25" s="674"/>
      <c r="D25" s="674"/>
      <c r="E25" s="674"/>
      <c r="F25" s="674"/>
      <c r="G25" s="674"/>
      <c r="H25" s="674"/>
      <c r="I25" s="674"/>
      <c r="J25" s="674"/>
      <c r="K25" s="674"/>
      <c r="L25" s="674"/>
      <c r="M25" s="675"/>
      <c r="N25" s="688"/>
      <c r="O25" s="682"/>
      <c r="P25" s="683"/>
      <c r="Q25" s="683"/>
      <c r="R25" s="683"/>
      <c r="S25" s="683"/>
      <c r="T25" s="683"/>
      <c r="U25" s="684"/>
      <c r="V25" s="385"/>
    </row>
    <row r="26" spans="2:22" x14ac:dyDescent="0.2">
      <c r="B26" s="673"/>
      <c r="C26" s="674"/>
      <c r="D26" s="674"/>
      <c r="E26" s="674"/>
      <c r="F26" s="674"/>
      <c r="G26" s="674"/>
      <c r="H26" s="674"/>
      <c r="I26" s="674"/>
      <c r="J26" s="674"/>
      <c r="K26" s="674"/>
      <c r="L26" s="674"/>
      <c r="M26" s="675"/>
      <c r="N26" s="688"/>
      <c r="O26" s="682"/>
      <c r="P26" s="683"/>
      <c r="Q26" s="683"/>
      <c r="R26" s="683"/>
      <c r="S26" s="683"/>
      <c r="T26" s="683"/>
      <c r="U26" s="684"/>
      <c r="V26" s="385"/>
    </row>
    <row r="27" spans="2:22" x14ac:dyDescent="0.2">
      <c r="B27" s="673"/>
      <c r="C27" s="674"/>
      <c r="D27" s="674"/>
      <c r="E27" s="674"/>
      <c r="F27" s="674"/>
      <c r="G27" s="674"/>
      <c r="H27" s="674"/>
      <c r="I27" s="674"/>
      <c r="J27" s="674"/>
      <c r="K27" s="674"/>
      <c r="L27" s="674"/>
      <c r="M27" s="675"/>
      <c r="N27" s="688"/>
      <c r="O27" s="682"/>
      <c r="P27" s="683"/>
      <c r="Q27" s="683"/>
      <c r="R27" s="683"/>
      <c r="S27" s="683"/>
      <c r="T27" s="683"/>
      <c r="U27" s="684"/>
      <c r="V27" s="385"/>
    </row>
    <row r="28" spans="2:22" x14ac:dyDescent="0.2">
      <c r="B28" s="673"/>
      <c r="C28" s="674"/>
      <c r="D28" s="674"/>
      <c r="E28" s="674"/>
      <c r="F28" s="674"/>
      <c r="G28" s="674"/>
      <c r="H28" s="674"/>
      <c r="I28" s="674"/>
      <c r="J28" s="674"/>
      <c r="K28" s="674"/>
      <c r="L28" s="674"/>
      <c r="M28" s="675"/>
      <c r="N28" s="688"/>
      <c r="O28" s="682"/>
      <c r="P28" s="683"/>
      <c r="Q28" s="683"/>
      <c r="R28" s="683"/>
      <c r="S28" s="683"/>
      <c r="T28" s="683"/>
      <c r="U28" s="684"/>
      <c r="V28" s="385"/>
    </row>
    <row r="29" spans="2:22" x14ac:dyDescent="0.2">
      <c r="B29" s="673"/>
      <c r="C29" s="674"/>
      <c r="D29" s="674"/>
      <c r="E29" s="674"/>
      <c r="F29" s="674"/>
      <c r="G29" s="674"/>
      <c r="H29" s="674"/>
      <c r="I29" s="674"/>
      <c r="J29" s="674"/>
      <c r="K29" s="674"/>
      <c r="L29" s="674"/>
      <c r="M29" s="675"/>
      <c r="N29" s="688"/>
      <c r="O29" s="682"/>
      <c r="P29" s="683"/>
      <c r="Q29" s="683"/>
      <c r="R29" s="683"/>
      <c r="S29" s="683"/>
      <c r="T29" s="683"/>
      <c r="U29" s="684"/>
      <c r="V29" s="385"/>
    </row>
    <row r="30" spans="2:22" x14ac:dyDescent="0.2">
      <c r="B30" s="673"/>
      <c r="C30" s="674"/>
      <c r="D30" s="674"/>
      <c r="E30" s="674"/>
      <c r="F30" s="674"/>
      <c r="G30" s="674"/>
      <c r="H30" s="674"/>
      <c r="I30" s="674"/>
      <c r="J30" s="674"/>
      <c r="K30" s="674"/>
      <c r="L30" s="674"/>
      <c r="M30" s="675"/>
      <c r="N30" s="688"/>
      <c r="O30" s="682"/>
      <c r="P30" s="683"/>
      <c r="Q30" s="683"/>
      <c r="R30" s="683"/>
      <c r="S30" s="683"/>
      <c r="T30" s="683"/>
      <c r="U30" s="684"/>
      <c r="V30" s="385"/>
    </row>
    <row r="31" spans="2:22" x14ac:dyDescent="0.2">
      <c r="B31" s="673"/>
      <c r="C31" s="674"/>
      <c r="D31" s="674"/>
      <c r="E31" s="674"/>
      <c r="F31" s="674"/>
      <c r="G31" s="674"/>
      <c r="H31" s="674"/>
      <c r="I31" s="674"/>
      <c r="J31" s="674"/>
      <c r="K31" s="674"/>
      <c r="L31" s="674"/>
      <c r="M31" s="675"/>
      <c r="N31" s="688"/>
      <c r="O31" s="682"/>
      <c r="P31" s="683"/>
      <c r="Q31" s="683"/>
      <c r="R31" s="683"/>
      <c r="S31" s="683"/>
      <c r="T31" s="683"/>
      <c r="U31" s="684"/>
      <c r="V31" s="385"/>
    </row>
    <row r="32" spans="2:22" x14ac:dyDescent="0.2">
      <c r="B32" s="673"/>
      <c r="C32" s="674"/>
      <c r="D32" s="674"/>
      <c r="E32" s="674"/>
      <c r="F32" s="674"/>
      <c r="G32" s="674"/>
      <c r="H32" s="674"/>
      <c r="I32" s="674"/>
      <c r="J32" s="674"/>
      <c r="K32" s="674"/>
      <c r="L32" s="674"/>
      <c r="M32" s="675"/>
      <c r="N32" s="688"/>
      <c r="O32" s="682"/>
      <c r="P32" s="683"/>
      <c r="Q32" s="683"/>
      <c r="R32" s="683"/>
      <c r="S32" s="683"/>
      <c r="T32" s="683"/>
      <c r="U32" s="684"/>
      <c r="V32" s="385"/>
    </row>
    <row r="33" spans="2:22" x14ac:dyDescent="0.2">
      <c r="B33" s="673"/>
      <c r="C33" s="674"/>
      <c r="D33" s="674"/>
      <c r="E33" s="674"/>
      <c r="F33" s="674"/>
      <c r="G33" s="674"/>
      <c r="H33" s="674"/>
      <c r="I33" s="674"/>
      <c r="J33" s="674"/>
      <c r="K33" s="674"/>
      <c r="L33" s="674"/>
      <c r="M33" s="675"/>
      <c r="N33" s="688"/>
      <c r="O33" s="682"/>
      <c r="P33" s="683"/>
      <c r="Q33" s="683"/>
      <c r="R33" s="683"/>
      <c r="S33" s="683"/>
      <c r="T33" s="683"/>
      <c r="U33" s="684"/>
      <c r="V33" s="385"/>
    </row>
    <row r="34" spans="2:22" x14ac:dyDescent="0.2">
      <c r="B34" s="673"/>
      <c r="C34" s="674"/>
      <c r="D34" s="674"/>
      <c r="E34" s="674"/>
      <c r="F34" s="674"/>
      <c r="G34" s="674"/>
      <c r="H34" s="674"/>
      <c r="I34" s="674"/>
      <c r="J34" s="674"/>
      <c r="K34" s="674"/>
      <c r="L34" s="674"/>
      <c r="M34" s="675"/>
      <c r="N34" s="688"/>
      <c r="O34" s="682"/>
      <c r="P34" s="683"/>
      <c r="Q34" s="683"/>
      <c r="R34" s="683"/>
      <c r="S34" s="683"/>
      <c r="T34" s="683"/>
      <c r="U34" s="684"/>
      <c r="V34" s="385"/>
    </row>
    <row r="35" spans="2:22" x14ac:dyDescent="0.2">
      <c r="B35" s="673"/>
      <c r="C35" s="674"/>
      <c r="D35" s="674"/>
      <c r="E35" s="674"/>
      <c r="F35" s="674"/>
      <c r="G35" s="674"/>
      <c r="H35" s="674"/>
      <c r="I35" s="674"/>
      <c r="J35" s="674"/>
      <c r="K35" s="674"/>
      <c r="L35" s="674"/>
      <c r="M35" s="675"/>
      <c r="N35" s="688"/>
      <c r="O35" s="682"/>
      <c r="P35" s="683"/>
      <c r="Q35" s="683"/>
      <c r="R35" s="683"/>
      <c r="S35" s="683"/>
      <c r="T35" s="683"/>
      <c r="U35" s="684"/>
      <c r="V35" s="385"/>
    </row>
    <row r="36" spans="2:22" x14ac:dyDescent="0.2">
      <c r="B36" s="673"/>
      <c r="C36" s="674"/>
      <c r="D36" s="674"/>
      <c r="E36" s="674"/>
      <c r="F36" s="674"/>
      <c r="G36" s="674"/>
      <c r="H36" s="674"/>
      <c r="I36" s="674"/>
      <c r="J36" s="674"/>
      <c r="K36" s="674"/>
      <c r="L36" s="674"/>
      <c r="M36" s="675"/>
      <c r="N36" s="688"/>
      <c r="O36" s="682"/>
      <c r="P36" s="683"/>
      <c r="Q36" s="683"/>
      <c r="R36" s="683"/>
      <c r="S36" s="683"/>
      <c r="T36" s="683"/>
      <c r="U36" s="684"/>
      <c r="V36" s="385"/>
    </row>
    <row r="37" spans="2:22" x14ac:dyDescent="0.2">
      <c r="B37" s="673"/>
      <c r="C37" s="674"/>
      <c r="D37" s="674"/>
      <c r="E37" s="674"/>
      <c r="F37" s="674"/>
      <c r="G37" s="674"/>
      <c r="H37" s="674"/>
      <c r="I37" s="674"/>
      <c r="J37" s="674"/>
      <c r="K37" s="674"/>
      <c r="L37" s="674"/>
      <c r="M37" s="675"/>
      <c r="N37" s="688"/>
      <c r="O37" s="682"/>
      <c r="P37" s="683"/>
      <c r="Q37" s="683"/>
      <c r="R37" s="683"/>
      <c r="S37" s="683"/>
      <c r="T37" s="683"/>
      <c r="U37" s="684"/>
      <c r="V37" s="385"/>
    </row>
    <row r="38" spans="2:22" x14ac:dyDescent="0.2">
      <c r="B38" s="673"/>
      <c r="C38" s="674"/>
      <c r="D38" s="674"/>
      <c r="E38" s="674"/>
      <c r="F38" s="674"/>
      <c r="G38" s="674"/>
      <c r="H38" s="674"/>
      <c r="I38" s="674"/>
      <c r="J38" s="674"/>
      <c r="K38" s="674"/>
      <c r="L38" s="674"/>
      <c r="M38" s="675"/>
      <c r="N38" s="688"/>
      <c r="O38" s="682"/>
      <c r="P38" s="683"/>
      <c r="Q38" s="683"/>
      <c r="R38" s="683"/>
      <c r="S38" s="683"/>
      <c r="T38" s="683"/>
      <c r="U38" s="684"/>
      <c r="V38" s="385"/>
    </row>
    <row r="39" spans="2:22" ht="13.5" thickBot="1" x14ac:dyDescent="0.25">
      <c r="B39" s="676"/>
      <c r="C39" s="677"/>
      <c r="D39" s="677"/>
      <c r="E39" s="677"/>
      <c r="F39" s="677"/>
      <c r="G39" s="677"/>
      <c r="H39" s="677"/>
      <c r="I39" s="677"/>
      <c r="J39" s="677"/>
      <c r="K39" s="677"/>
      <c r="L39" s="677"/>
      <c r="M39" s="678"/>
      <c r="N39" s="688"/>
      <c r="O39" s="685"/>
      <c r="P39" s="686"/>
      <c r="Q39" s="686"/>
      <c r="R39" s="686"/>
      <c r="S39" s="686"/>
      <c r="T39" s="686"/>
      <c r="U39" s="687"/>
      <c r="V39" s="385"/>
    </row>
    <row r="40" spans="2:22" x14ac:dyDescent="0.2">
      <c r="O40" s="385"/>
      <c r="P40" s="385"/>
      <c r="Q40" s="385"/>
      <c r="R40" s="385"/>
      <c r="S40" s="385"/>
      <c r="T40" s="385"/>
      <c r="U40" s="385"/>
      <c r="V40" s="385"/>
    </row>
    <row r="41" spans="2:22" x14ac:dyDescent="0.2">
      <c r="O41" s="385"/>
      <c r="P41" s="385"/>
      <c r="Q41" s="385"/>
      <c r="R41" s="385"/>
      <c r="S41" s="385"/>
      <c r="T41" s="385"/>
      <c r="U41" s="385"/>
      <c r="V41" s="385"/>
    </row>
    <row r="101" spans="2:2" x14ac:dyDescent="0.2">
      <c r="B101" t="s">
        <v>399</v>
      </c>
    </row>
  </sheetData>
  <sheetProtection algorithmName="SHA-512" hashValue="XWXuPQoMVi9JqAy0UFFCZWqGLd11IKejXH0w5BXjOh+qcWm9tX1yugMUJiRCL6vupEhBzxsnXlQFPkbQy0bp/w==" saltValue="pMfNxF3XTuebOQZPtMnurw==" spinCount="100000" sheet="1" objects="1" scenarios="1" selectLockedCells="1" selectUnlockedCells="1"/>
  <mergeCells count="6">
    <mergeCell ref="F2:P4"/>
    <mergeCell ref="Q2:U4"/>
    <mergeCell ref="B6:M39"/>
    <mergeCell ref="O6:U39"/>
    <mergeCell ref="N6:N39"/>
    <mergeCell ref="B2:E4"/>
  </mergeCells>
  <pageMargins left="0.7" right="0.7" top="0.75" bottom="0.75" header="0.3" footer="0.3"/>
  <pageSetup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Z65"/>
  <sheetViews>
    <sheetView zoomScale="70" zoomScaleNormal="70" workbookViewId="0">
      <selection activeCell="AC4" sqref="AC4"/>
    </sheetView>
  </sheetViews>
  <sheetFormatPr baseColWidth="10" defaultRowHeight="12.75" x14ac:dyDescent="0.2"/>
  <cols>
    <col min="1" max="1" width="2.85546875" customWidth="1"/>
    <col min="2" max="2" width="5.7109375" customWidth="1"/>
    <col min="3" max="3" width="57.7109375" customWidth="1"/>
    <col min="4" max="4" width="5.7109375" customWidth="1"/>
    <col min="5" max="5" width="57.5703125" customWidth="1"/>
    <col min="6" max="6" width="2.85546875" customWidth="1"/>
    <col min="7" max="15" width="5.7109375" customWidth="1"/>
    <col min="16" max="25" width="5.85546875" customWidth="1"/>
    <col min="26" max="26" width="5.28515625" customWidth="1"/>
  </cols>
  <sheetData>
    <row r="1" spans="1:26" ht="10.5" customHeight="1" thickBot="1" x14ac:dyDescent="0.25">
      <c r="A1" s="688"/>
      <c r="B1" s="688"/>
      <c r="C1" s="688"/>
      <c r="D1" s="688"/>
      <c r="E1" s="688"/>
      <c r="F1" s="688"/>
      <c r="G1" s="688"/>
      <c r="H1" s="688"/>
      <c r="I1" s="688"/>
      <c r="J1" s="688"/>
      <c r="K1" s="688"/>
      <c r="L1" s="688"/>
      <c r="M1" s="688"/>
      <c r="N1" s="688"/>
      <c r="O1" s="688"/>
      <c r="P1" s="688"/>
      <c r="Q1" s="688"/>
      <c r="R1" s="688"/>
      <c r="S1" s="688"/>
      <c r="T1" s="688"/>
      <c r="U1" s="688"/>
      <c r="V1" s="688"/>
      <c r="W1" s="688"/>
      <c r="X1" s="688"/>
      <c r="Y1" s="688"/>
    </row>
    <row r="2" spans="1:26" ht="36" customHeight="1" x14ac:dyDescent="0.2">
      <c r="A2" s="688"/>
      <c r="B2" s="661"/>
      <c r="C2" s="662"/>
      <c r="D2" s="707" t="s">
        <v>907</v>
      </c>
      <c r="E2" s="708"/>
      <c r="F2" s="708"/>
      <c r="G2" s="708"/>
      <c r="H2" s="708"/>
      <c r="I2" s="708"/>
      <c r="J2" s="708"/>
      <c r="K2" s="708"/>
      <c r="L2" s="708"/>
      <c r="M2" s="708"/>
      <c r="N2" s="708"/>
      <c r="O2" s="708"/>
      <c r="P2" s="708"/>
      <c r="Q2" s="713"/>
      <c r="R2" s="714"/>
      <c r="S2" s="714"/>
      <c r="T2" s="714"/>
      <c r="U2" s="714"/>
      <c r="V2" s="714"/>
      <c r="W2" s="714"/>
      <c r="X2" s="714"/>
      <c r="Y2" s="715"/>
      <c r="Z2" s="688"/>
    </row>
    <row r="3" spans="1:26" ht="36" customHeight="1" x14ac:dyDescent="0.2">
      <c r="A3" s="688"/>
      <c r="B3" s="664"/>
      <c r="C3" s="665"/>
      <c r="D3" s="709"/>
      <c r="E3" s="710"/>
      <c r="F3" s="710"/>
      <c r="G3" s="710"/>
      <c r="H3" s="710"/>
      <c r="I3" s="710"/>
      <c r="J3" s="710"/>
      <c r="K3" s="710"/>
      <c r="L3" s="710"/>
      <c r="M3" s="710"/>
      <c r="N3" s="710"/>
      <c r="O3" s="710"/>
      <c r="P3" s="710"/>
      <c r="Q3" s="716"/>
      <c r="R3" s="665"/>
      <c r="S3" s="665"/>
      <c r="T3" s="665"/>
      <c r="U3" s="665"/>
      <c r="V3" s="665"/>
      <c r="W3" s="665"/>
      <c r="X3" s="665"/>
      <c r="Y3" s="717"/>
      <c r="Z3" s="688"/>
    </row>
    <row r="4" spans="1:26" ht="36" customHeight="1" thickBot="1" x14ac:dyDescent="0.25">
      <c r="A4" s="688"/>
      <c r="B4" s="667"/>
      <c r="C4" s="668"/>
      <c r="D4" s="711"/>
      <c r="E4" s="712"/>
      <c r="F4" s="712"/>
      <c r="G4" s="712"/>
      <c r="H4" s="712"/>
      <c r="I4" s="712"/>
      <c r="J4" s="712"/>
      <c r="K4" s="712"/>
      <c r="L4" s="712"/>
      <c r="M4" s="712"/>
      <c r="N4" s="712"/>
      <c r="O4" s="712"/>
      <c r="P4" s="712"/>
      <c r="Q4" s="718"/>
      <c r="R4" s="719"/>
      <c r="S4" s="719"/>
      <c r="T4" s="719"/>
      <c r="U4" s="719"/>
      <c r="V4" s="719"/>
      <c r="W4" s="719"/>
      <c r="X4" s="719"/>
      <c r="Y4" s="720"/>
      <c r="Z4" s="688"/>
    </row>
    <row r="5" spans="1:26" ht="10.5" customHeight="1" thickBot="1" x14ac:dyDescent="0.25">
      <c r="A5" s="688"/>
      <c r="B5" s="688"/>
      <c r="C5" s="688"/>
      <c r="D5" s="688"/>
      <c r="E5" s="688"/>
      <c r="F5" s="688"/>
      <c r="G5" s="688"/>
      <c r="H5" s="688"/>
      <c r="I5" s="688"/>
      <c r="J5" s="688"/>
      <c r="K5" s="688"/>
      <c r="L5" s="688"/>
      <c r="M5" s="688"/>
      <c r="N5" s="688"/>
      <c r="O5" s="688"/>
      <c r="P5" s="688"/>
      <c r="Q5" s="688"/>
      <c r="R5" s="688"/>
      <c r="S5" s="688"/>
      <c r="T5" s="688"/>
      <c r="U5" s="688"/>
      <c r="V5" s="688"/>
      <c r="W5" s="688"/>
      <c r="X5" s="688"/>
      <c r="Y5" s="688"/>
      <c r="Z5" s="688"/>
    </row>
    <row r="6" spans="1:26" ht="38.25" customHeight="1" thickBot="1" x14ac:dyDescent="0.25">
      <c r="A6" s="688"/>
      <c r="B6" s="745" t="s">
        <v>459</v>
      </c>
      <c r="C6" s="746"/>
      <c r="D6" s="746"/>
      <c r="E6" s="747"/>
      <c r="F6" s="760"/>
      <c r="G6" s="737" t="s">
        <v>460</v>
      </c>
      <c r="H6" s="738"/>
      <c r="I6" s="738"/>
      <c r="J6" s="738"/>
      <c r="K6" s="738"/>
      <c r="L6" s="738"/>
      <c r="M6" s="738"/>
      <c r="N6" s="738"/>
      <c r="O6" s="738"/>
      <c r="P6" s="738"/>
      <c r="Q6" s="738"/>
      <c r="R6" s="738"/>
      <c r="S6" s="738"/>
      <c r="T6" s="738"/>
      <c r="U6" s="738"/>
      <c r="V6" s="738"/>
      <c r="W6" s="738"/>
      <c r="X6" s="738"/>
      <c r="Y6" s="739"/>
      <c r="Z6" s="688"/>
    </row>
    <row r="7" spans="1:26" ht="21.75" customHeight="1" thickBot="1" x14ac:dyDescent="0.25">
      <c r="A7" s="688"/>
      <c r="B7" s="748" t="s">
        <v>353</v>
      </c>
      <c r="C7" s="749"/>
      <c r="D7" s="749"/>
      <c r="E7" s="750"/>
      <c r="F7" s="760"/>
      <c r="G7" s="740" t="s">
        <v>461</v>
      </c>
      <c r="H7" s="741"/>
      <c r="I7" s="741"/>
      <c r="J7" s="741"/>
      <c r="K7" s="741"/>
      <c r="L7" s="741"/>
      <c r="M7" s="741"/>
      <c r="N7" s="741"/>
      <c r="O7" s="742"/>
      <c r="P7" s="743" t="s">
        <v>462</v>
      </c>
      <c r="Q7" s="741"/>
      <c r="R7" s="741"/>
      <c r="S7" s="741"/>
      <c r="T7" s="741"/>
      <c r="U7" s="741"/>
      <c r="V7" s="741"/>
      <c r="W7" s="741"/>
      <c r="X7" s="741"/>
      <c r="Y7" s="744"/>
      <c r="Z7" s="688"/>
    </row>
    <row r="8" spans="1:26" ht="15.75" customHeight="1" x14ac:dyDescent="0.2">
      <c r="A8" s="688"/>
      <c r="B8" s="243"/>
      <c r="C8" s="244" t="s">
        <v>354</v>
      </c>
      <c r="D8" s="244"/>
      <c r="E8" s="245" t="s">
        <v>355</v>
      </c>
      <c r="F8" s="760"/>
      <c r="G8" s="689"/>
      <c r="H8" s="773" t="s">
        <v>463</v>
      </c>
      <c r="I8" s="773"/>
      <c r="J8" s="773"/>
      <c r="K8" s="773"/>
      <c r="L8" s="773"/>
      <c r="M8" s="773"/>
      <c r="N8" s="773"/>
      <c r="O8" s="774"/>
      <c r="P8" s="689"/>
      <c r="Q8" s="773" t="s">
        <v>471</v>
      </c>
      <c r="R8" s="773"/>
      <c r="S8" s="773"/>
      <c r="T8" s="773"/>
      <c r="U8" s="773"/>
      <c r="V8" s="773"/>
      <c r="W8" s="773"/>
      <c r="X8" s="773"/>
      <c r="Y8" s="774"/>
      <c r="Z8" s="688"/>
    </row>
    <row r="9" spans="1:26" ht="12.75" customHeight="1" x14ac:dyDescent="0.2">
      <c r="A9" s="688"/>
      <c r="B9" s="246" t="s">
        <v>356</v>
      </c>
      <c r="C9" s="225"/>
      <c r="D9" s="223" t="s">
        <v>357</v>
      </c>
      <c r="E9" s="247"/>
      <c r="F9" s="760"/>
      <c r="G9" s="690"/>
      <c r="H9" s="775"/>
      <c r="I9" s="775"/>
      <c r="J9" s="775"/>
      <c r="K9" s="775"/>
      <c r="L9" s="775"/>
      <c r="M9" s="775"/>
      <c r="N9" s="775"/>
      <c r="O9" s="776"/>
      <c r="P9" s="690"/>
      <c r="Q9" s="775"/>
      <c r="R9" s="775"/>
      <c r="S9" s="775"/>
      <c r="T9" s="775"/>
      <c r="U9" s="775"/>
      <c r="V9" s="775"/>
      <c r="W9" s="775"/>
      <c r="X9" s="775"/>
      <c r="Y9" s="776"/>
      <c r="Z9" s="688"/>
    </row>
    <row r="10" spans="1:26" ht="12.75" customHeight="1" x14ac:dyDescent="0.2">
      <c r="A10" s="688"/>
      <c r="B10" s="246" t="s">
        <v>358</v>
      </c>
      <c r="C10" s="226"/>
      <c r="D10" s="223" t="s">
        <v>359</v>
      </c>
      <c r="E10" s="247"/>
      <c r="F10" s="760"/>
      <c r="G10" s="690"/>
      <c r="H10" s="775"/>
      <c r="I10" s="775"/>
      <c r="J10" s="775"/>
      <c r="K10" s="775"/>
      <c r="L10" s="775"/>
      <c r="M10" s="775"/>
      <c r="N10" s="775"/>
      <c r="O10" s="776"/>
      <c r="P10" s="690"/>
      <c r="Q10" s="775"/>
      <c r="R10" s="775"/>
      <c r="S10" s="775"/>
      <c r="T10" s="775"/>
      <c r="U10" s="775"/>
      <c r="V10" s="775"/>
      <c r="W10" s="775"/>
      <c r="X10" s="775"/>
      <c r="Y10" s="776"/>
      <c r="Z10" s="688"/>
    </row>
    <row r="11" spans="1:26" ht="12.75" customHeight="1" x14ac:dyDescent="0.2">
      <c r="A11" s="688"/>
      <c r="B11" s="246" t="s">
        <v>360</v>
      </c>
      <c r="C11" s="226"/>
      <c r="D11" s="223" t="s">
        <v>361</v>
      </c>
      <c r="E11" s="247"/>
      <c r="F11" s="760"/>
      <c r="G11" s="690"/>
      <c r="H11" s="775"/>
      <c r="I11" s="775"/>
      <c r="J11" s="775"/>
      <c r="K11" s="775"/>
      <c r="L11" s="775"/>
      <c r="M11" s="775"/>
      <c r="N11" s="775"/>
      <c r="O11" s="776"/>
      <c r="P11" s="690"/>
      <c r="Q11" s="775"/>
      <c r="R11" s="775"/>
      <c r="S11" s="775"/>
      <c r="T11" s="775"/>
      <c r="U11" s="775"/>
      <c r="V11" s="775"/>
      <c r="W11" s="775"/>
      <c r="X11" s="775"/>
      <c r="Y11" s="776"/>
      <c r="Z11" s="688"/>
    </row>
    <row r="12" spans="1:26" ht="12.75" customHeight="1" x14ac:dyDescent="0.2">
      <c r="A12" s="688"/>
      <c r="B12" s="246" t="s">
        <v>362</v>
      </c>
      <c r="C12" s="226"/>
      <c r="D12" s="223" t="s">
        <v>363</v>
      </c>
      <c r="E12" s="247"/>
      <c r="F12" s="760"/>
      <c r="G12" s="690"/>
      <c r="H12" s="775"/>
      <c r="I12" s="775"/>
      <c r="J12" s="775"/>
      <c r="K12" s="775"/>
      <c r="L12" s="775"/>
      <c r="M12" s="775"/>
      <c r="N12" s="775"/>
      <c r="O12" s="776"/>
      <c r="P12" s="690"/>
      <c r="Q12" s="775"/>
      <c r="R12" s="775"/>
      <c r="S12" s="775"/>
      <c r="T12" s="775"/>
      <c r="U12" s="775"/>
      <c r="V12" s="775"/>
      <c r="W12" s="775"/>
      <c r="X12" s="775"/>
      <c r="Y12" s="776"/>
      <c r="Z12" s="688"/>
    </row>
    <row r="13" spans="1:26" ht="12.75" customHeight="1" x14ac:dyDescent="0.2">
      <c r="A13" s="688"/>
      <c r="B13" s="246" t="s">
        <v>364</v>
      </c>
      <c r="C13" s="226"/>
      <c r="D13" s="223" t="s">
        <v>365</v>
      </c>
      <c r="E13" s="247"/>
      <c r="F13" s="760"/>
      <c r="G13" s="690"/>
      <c r="H13" s="775"/>
      <c r="I13" s="775"/>
      <c r="J13" s="775"/>
      <c r="K13" s="775"/>
      <c r="L13" s="775"/>
      <c r="M13" s="775"/>
      <c r="N13" s="775"/>
      <c r="O13" s="776"/>
      <c r="P13" s="690"/>
      <c r="Q13" s="775"/>
      <c r="R13" s="775"/>
      <c r="S13" s="775"/>
      <c r="T13" s="775"/>
      <c r="U13" s="775"/>
      <c r="V13" s="775"/>
      <c r="W13" s="775"/>
      <c r="X13" s="775"/>
      <c r="Y13" s="776"/>
      <c r="Z13" s="688"/>
    </row>
    <row r="14" spans="1:26" ht="12.75" customHeight="1" x14ac:dyDescent="0.2">
      <c r="A14" s="688"/>
      <c r="B14" s="246" t="s">
        <v>366</v>
      </c>
      <c r="C14" s="226"/>
      <c r="D14" s="223" t="s">
        <v>367</v>
      </c>
      <c r="E14" s="247"/>
      <c r="F14" s="760"/>
      <c r="G14" s="690"/>
      <c r="H14" s="775"/>
      <c r="I14" s="775"/>
      <c r="J14" s="775"/>
      <c r="K14" s="775"/>
      <c r="L14" s="775"/>
      <c r="M14" s="775"/>
      <c r="N14" s="775"/>
      <c r="O14" s="776"/>
      <c r="P14" s="690"/>
      <c r="Q14" s="775"/>
      <c r="R14" s="775"/>
      <c r="S14" s="775"/>
      <c r="T14" s="775"/>
      <c r="U14" s="775"/>
      <c r="V14" s="775"/>
      <c r="W14" s="775"/>
      <c r="X14" s="775"/>
      <c r="Y14" s="776"/>
      <c r="Z14" s="688"/>
    </row>
    <row r="15" spans="1:26" ht="12.75" customHeight="1" x14ac:dyDescent="0.2">
      <c r="A15" s="688"/>
      <c r="B15" s="246" t="s">
        <v>368</v>
      </c>
      <c r="C15" s="226"/>
      <c r="D15" s="223" t="s">
        <v>369</v>
      </c>
      <c r="E15" s="247"/>
      <c r="F15" s="760"/>
      <c r="G15" s="690"/>
      <c r="H15" s="775"/>
      <c r="I15" s="775"/>
      <c r="J15" s="775"/>
      <c r="K15" s="775"/>
      <c r="L15" s="775"/>
      <c r="M15" s="775"/>
      <c r="N15" s="775"/>
      <c r="O15" s="776"/>
      <c r="P15" s="690"/>
      <c r="Q15" s="775"/>
      <c r="R15" s="775"/>
      <c r="S15" s="775"/>
      <c r="T15" s="775"/>
      <c r="U15" s="775"/>
      <c r="V15" s="775"/>
      <c r="W15" s="775"/>
      <c r="X15" s="775"/>
      <c r="Y15" s="776"/>
      <c r="Z15" s="688"/>
    </row>
    <row r="16" spans="1:26" ht="12.75" customHeight="1" x14ac:dyDescent="0.2">
      <c r="A16" s="688"/>
      <c r="B16" s="246" t="s">
        <v>370</v>
      </c>
      <c r="C16" s="226"/>
      <c r="D16" s="223" t="s">
        <v>371</v>
      </c>
      <c r="E16" s="247"/>
      <c r="F16" s="760"/>
      <c r="G16" s="690"/>
      <c r="H16" s="775"/>
      <c r="I16" s="775"/>
      <c r="J16" s="775"/>
      <c r="K16" s="775"/>
      <c r="L16" s="775"/>
      <c r="M16" s="775"/>
      <c r="N16" s="775"/>
      <c r="O16" s="776"/>
      <c r="P16" s="690"/>
      <c r="Q16" s="775"/>
      <c r="R16" s="775"/>
      <c r="S16" s="775"/>
      <c r="T16" s="775"/>
      <c r="U16" s="775"/>
      <c r="V16" s="775"/>
      <c r="W16" s="775"/>
      <c r="X16" s="775"/>
      <c r="Y16" s="776"/>
      <c r="Z16" s="688"/>
    </row>
    <row r="17" spans="1:26" ht="12.75" customHeight="1" x14ac:dyDescent="0.2">
      <c r="A17" s="688"/>
      <c r="B17" s="246" t="s">
        <v>372</v>
      </c>
      <c r="C17" s="226"/>
      <c r="D17" s="223" t="s">
        <v>373</v>
      </c>
      <c r="E17" s="247"/>
      <c r="F17" s="760"/>
      <c r="G17" s="690"/>
      <c r="H17" s="775"/>
      <c r="I17" s="775"/>
      <c r="J17" s="775"/>
      <c r="K17" s="775"/>
      <c r="L17" s="775"/>
      <c r="M17" s="775"/>
      <c r="N17" s="775"/>
      <c r="O17" s="776"/>
      <c r="P17" s="690"/>
      <c r="Q17" s="775"/>
      <c r="R17" s="775"/>
      <c r="S17" s="775"/>
      <c r="T17" s="775"/>
      <c r="U17" s="775"/>
      <c r="V17" s="775"/>
      <c r="W17" s="775"/>
      <c r="X17" s="775"/>
      <c r="Y17" s="776"/>
      <c r="Z17" s="688"/>
    </row>
    <row r="18" spans="1:26" ht="13.5" customHeight="1" thickBot="1" x14ac:dyDescent="0.25">
      <c r="A18" s="688"/>
      <c r="B18" s="248" t="s">
        <v>374</v>
      </c>
      <c r="C18" s="249"/>
      <c r="D18" s="242" t="s">
        <v>375</v>
      </c>
      <c r="E18" s="250"/>
      <c r="F18" s="760"/>
      <c r="G18" s="691"/>
      <c r="H18" s="775"/>
      <c r="I18" s="775"/>
      <c r="J18" s="775"/>
      <c r="K18" s="775"/>
      <c r="L18" s="775"/>
      <c r="M18" s="775"/>
      <c r="N18" s="775"/>
      <c r="O18" s="776"/>
      <c r="P18" s="691"/>
      <c r="Q18" s="777"/>
      <c r="R18" s="777"/>
      <c r="S18" s="777"/>
      <c r="T18" s="777"/>
      <c r="U18" s="777"/>
      <c r="V18" s="777"/>
      <c r="W18" s="777"/>
      <c r="X18" s="777"/>
      <c r="Y18" s="778"/>
      <c r="Z18" s="688"/>
    </row>
    <row r="19" spans="1:26" ht="21.75" customHeight="1" thickBot="1" x14ac:dyDescent="0.25">
      <c r="A19" s="688"/>
      <c r="B19" s="748" t="s">
        <v>376</v>
      </c>
      <c r="C19" s="749"/>
      <c r="D19" s="749"/>
      <c r="E19" s="750"/>
      <c r="F19" s="760"/>
      <c r="G19" s="689"/>
      <c r="H19" s="773" t="s">
        <v>464</v>
      </c>
      <c r="I19" s="773"/>
      <c r="J19" s="773"/>
      <c r="K19" s="773"/>
      <c r="L19" s="773"/>
      <c r="M19" s="773"/>
      <c r="N19" s="773"/>
      <c r="O19" s="774"/>
      <c r="P19" s="689"/>
      <c r="Q19" s="773" t="s">
        <v>482</v>
      </c>
      <c r="R19" s="773"/>
      <c r="S19" s="773"/>
      <c r="T19" s="773"/>
      <c r="U19" s="773"/>
      <c r="V19" s="773"/>
      <c r="W19" s="773"/>
      <c r="X19" s="773"/>
      <c r="Y19" s="774"/>
      <c r="Z19" s="688"/>
    </row>
    <row r="20" spans="1:26" ht="15.75" customHeight="1" x14ac:dyDescent="0.2">
      <c r="A20" s="688"/>
      <c r="B20" s="251"/>
      <c r="C20" s="252" t="s">
        <v>377</v>
      </c>
      <c r="D20" s="252"/>
      <c r="E20" s="253" t="s">
        <v>378</v>
      </c>
      <c r="F20" s="760"/>
      <c r="G20" s="690"/>
      <c r="H20" s="775"/>
      <c r="I20" s="775"/>
      <c r="J20" s="775"/>
      <c r="K20" s="775"/>
      <c r="L20" s="775"/>
      <c r="M20" s="775"/>
      <c r="N20" s="775"/>
      <c r="O20" s="776"/>
      <c r="P20" s="690"/>
      <c r="Q20" s="775"/>
      <c r="R20" s="775"/>
      <c r="S20" s="775"/>
      <c r="T20" s="775"/>
      <c r="U20" s="775"/>
      <c r="V20" s="775"/>
      <c r="W20" s="775"/>
      <c r="X20" s="775"/>
      <c r="Y20" s="776"/>
      <c r="Z20" s="688"/>
    </row>
    <row r="21" spans="1:26" ht="12.75" customHeight="1" x14ac:dyDescent="0.2">
      <c r="A21" s="688"/>
      <c r="B21" s="246" t="s">
        <v>379</v>
      </c>
      <c r="C21" s="226"/>
      <c r="D21" s="223" t="s">
        <v>380</v>
      </c>
      <c r="E21" s="247"/>
      <c r="F21" s="760"/>
      <c r="G21" s="690"/>
      <c r="H21" s="775"/>
      <c r="I21" s="775"/>
      <c r="J21" s="775"/>
      <c r="K21" s="775"/>
      <c r="L21" s="775"/>
      <c r="M21" s="775"/>
      <c r="N21" s="775"/>
      <c r="O21" s="776"/>
      <c r="P21" s="690"/>
      <c r="Q21" s="775"/>
      <c r="R21" s="775"/>
      <c r="S21" s="775"/>
      <c r="T21" s="775"/>
      <c r="U21" s="775"/>
      <c r="V21" s="775"/>
      <c r="W21" s="775"/>
      <c r="X21" s="775"/>
      <c r="Y21" s="776"/>
      <c r="Z21" s="688"/>
    </row>
    <row r="22" spans="1:26" ht="12.75" customHeight="1" x14ac:dyDescent="0.2">
      <c r="A22" s="688"/>
      <c r="B22" s="246" t="s">
        <v>381</v>
      </c>
      <c r="C22" s="226"/>
      <c r="D22" s="223" t="s">
        <v>382</v>
      </c>
      <c r="E22" s="247"/>
      <c r="F22" s="760"/>
      <c r="G22" s="690"/>
      <c r="H22" s="775"/>
      <c r="I22" s="775"/>
      <c r="J22" s="775"/>
      <c r="K22" s="775"/>
      <c r="L22" s="775"/>
      <c r="M22" s="775"/>
      <c r="N22" s="775"/>
      <c r="O22" s="776"/>
      <c r="P22" s="690"/>
      <c r="Q22" s="775"/>
      <c r="R22" s="775"/>
      <c r="S22" s="775"/>
      <c r="T22" s="775"/>
      <c r="U22" s="775"/>
      <c r="V22" s="775"/>
      <c r="W22" s="775"/>
      <c r="X22" s="775"/>
      <c r="Y22" s="776"/>
      <c r="Z22" s="688"/>
    </row>
    <row r="23" spans="1:26" ht="12.75" customHeight="1" x14ac:dyDescent="0.2">
      <c r="A23" s="688"/>
      <c r="B23" s="246" t="s">
        <v>383</v>
      </c>
      <c r="C23" s="226"/>
      <c r="D23" s="223" t="s">
        <v>384</v>
      </c>
      <c r="E23" s="247"/>
      <c r="F23" s="760"/>
      <c r="G23" s="690"/>
      <c r="H23" s="775"/>
      <c r="I23" s="775"/>
      <c r="J23" s="775"/>
      <c r="K23" s="775"/>
      <c r="L23" s="775"/>
      <c r="M23" s="775"/>
      <c r="N23" s="775"/>
      <c r="O23" s="776"/>
      <c r="P23" s="690"/>
      <c r="Q23" s="775"/>
      <c r="R23" s="775"/>
      <c r="S23" s="775"/>
      <c r="T23" s="775"/>
      <c r="U23" s="775"/>
      <c r="V23" s="775"/>
      <c r="W23" s="775"/>
      <c r="X23" s="775"/>
      <c r="Y23" s="776"/>
      <c r="Z23" s="688"/>
    </row>
    <row r="24" spans="1:26" ht="12.75" customHeight="1" x14ac:dyDescent="0.2">
      <c r="A24" s="688"/>
      <c r="B24" s="246" t="s">
        <v>385</v>
      </c>
      <c r="C24" s="226"/>
      <c r="D24" s="223" t="s">
        <v>386</v>
      </c>
      <c r="E24" s="247"/>
      <c r="F24" s="760"/>
      <c r="G24" s="690"/>
      <c r="H24" s="775"/>
      <c r="I24" s="775"/>
      <c r="J24" s="775"/>
      <c r="K24" s="775"/>
      <c r="L24" s="775"/>
      <c r="M24" s="775"/>
      <c r="N24" s="775"/>
      <c r="O24" s="776"/>
      <c r="P24" s="690"/>
      <c r="Q24" s="775"/>
      <c r="R24" s="775"/>
      <c r="S24" s="775"/>
      <c r="T24" s="775"/>
      <c r="U24" s="775"/>
      <c r="V24" s="775"/>
      <c r="W24" s="775"/>
      <c r="X24" s="775"/>
      <c r="Y24" s="776"/>
      <c r="Z24" s="688"/>
    </row>
    <row r="25" spans="1:26" ht="12.75" customHeight="1" x14ac:dyDescent="0.2">
      <c r="A25" s="688"/>
      <c r="B25" s="246" t="s">
        <v>387</v>
      </c>
      <c r="C25" s="226"/>
      <c r="D25" s="223" t="s">
        <v>388</v>
      </c>
      <c r="E25" s="247"/>
      <c r="F25" s="760"/>
      <c r="G25" s="690"/>
      <c r="H25" s="775"/>
      <c r="I25" s="775"/>
      <c r="J25" s="775"/>
      <c r="K25" s="775"/>
      <c r="L25" s="775"/>
      <c r="M25" s="775"/>
      <c r="N25" s="775"/>
      <c r="O25" s="776"/>
      <c r="P25" s="690"/>
      <c r="Q25" s="775"/>
      <c r="R25" s="775"/>
      <c r="S25" s="775"/>
      <c r="T25" s="775"/>
      <c r="U25" s="775"/>
      <c r="V25" s="775"/>
      <c r="W25" s="775"/>
      <c r="X25" s="775"/>
      <c r="Y25" s="776"/>
      <c r="Z25" s="688"/>
    </row>
    <row r="26" spans="1:26" ht="12.75" customHeight="1" x14ac:dyDescent="0.2">
      <c r="A26" s="688"/>
      <c r="B26" s="246" t="s">
        <v>389</v>
      </c>
      <c r="C26" s="226"/>
      <c r="D26" s="223" t="s">
        <v>390</v>
      </c>
      <c r="E26" s="247"/>
      <c r="F26" s="760"/>
      <c r="G26" s="690"/>
      <c r="H26" s="775"/>
      <c r="I26" s="775"/>
      <c r="J26" s="775"/>
      <c r="K26" s="775"/>
      <c r="L26" s="775"/>
      <c r="M26" s="775"/>
      <c r="N26" s="775"/>
      <c r="O26" s="776"/>
      <c r="P26" s="690"/>
      <c r="Q26" s="775"/>
      <c r="R26" s="775"/>
      <c r="S26" s="775"/>
      <c r="T26" s="775"/>
      <c r="U26" s="775"/>
      <c r="V26" s="775"/>
      <c r="W26" s="775"/>
      <c r="X26" s="775"/>
      <c r="Y26" s="776"/>
      <c r="Z26" s="688"/>
    </row>
    <row r="27" spans="1:26" ht="12.75" customHeight="1" x14ac:dyDescent="0.2">
      <c r="A27" s="688"/>
      <c r="B27" s="246" t="s">
        <v>391</v>
      </c>
      <c r="C27" s="226"/>
      <c r="D27" s="223" t="s">
        <v>392</v>
      </c>
      <c r="E27" s="247"/>
      <c r="F27" s="760"/>
      <c r="G27" s="690"/>
      <c r="H27" s="775"/>
      <c r="I27" s="775"/>
      <c r="J27" s="775"/>
      <c r="K27" s="775"/>
      <c r="L27" s="775"/>
      <c r="M27" s="775"/>
      <c r="N27" s="775"/>
      <c r="O27" s="776"/>
      <c r="P27" s="690"/>
      <c r="Q27" s="775"/>
      <c r="R27" s="775"/>
      <c r="S27" s="775"/>
      <c r="T27" s="775"/>
      <c r="U27" s="775"/>
      <c r="V27" s="775"/>
      <c r="W27" s="775"/>
      <c r="X27" s="775"/>
      <c r="Y27" s="776"/>
      <c r="Z27" s="688"/>
    </row>
    <row r="28" spans="1:26" ht="12.75" customHeight="1" x14ac:dyDescent="0.2">
      <c r="A28" s="688"/>
      <c r="B28" s="246" t="s">
        <v>393</v>
      </c>
      <c r="C28" s="226"/>
      <c r="D28" s="223" t="s">
        <v>394</v>
      </c>
      <c r="E28" s="247"/>
      <c r="F28" s="760"/>
      <c r="G28" s="690"/>
      <c r="H28" s="775"/>
      <c r="I28" s="775"/>
      <c r="J28" s="775"/>
      <c r="K28" s="775"/>
      <c r="L28" s="775"/>
      <c r="M28" s="775"/>
      <c r="N28" s="775"/>
      <c r="O28" s="776"/>
      <c r="P28" s="690"/>
      <c r="Q28" s="775"/>
      <c r="R28" s="775"/>
      <c r="S28" s="775"/>
      <c r="T28" s="775"/>
      <c r="U28" s="775"/>
      <c r="V28" s="775"/>
      <c r="W28" s="775"/>
      <c r="X28" s="775"/>
      <c r="Y28" s="776"/>
      <c r="Z28" s="688"/>
    </row>
    <row r="29" spans="1:26" ht="12.75" customHeight="1" x14ac:dyDescent="0.2">
      <c r="A29" s="688"/>
      <c r="B29" s="246" t="s">
        <v>395</v>
      </c>
      <c r="C29" s="226"/>
      <c r="D29" s="223" t="s">
        <v>396</v>
      </c>
      <c r="E29" s="247"/>
      <c r="F29" s="760"/>
      <c r="G29" s="690"/>
      <c r="H29" s="775"/>
      <c r="I29" s="775"/>
      <c r="J29" s="775"/>
      <c r="K29" s="775"/>
      <c r="L29" s="775"/>
      <c r="M29" s="775"/>
      <c r="N29" s="775"/>
      <c r="O29" s="776"/>
      <c r="P29" s="690"/>
      <c r="Q29" s="775"/>
      <c r="R29" s="775"/>
      <c r="S29" s="775"/>
      <c r="T29" s="775"/>
      <c r="U29" s="775"/>
      <c r="V29" s="775"/>
      <c r="W29" s="775"/>
      <c r="X29" s="775"/>
      <c r="Y29" s="776"/>
      <c r="Z29" s="688"/>
    </row>
    <row r="30" spans="1:26" ht="13.5" customHeight="1" thickBot="1" x14ac:dyDescent="0.25">
      <c r="A30" s="688"/>
      <c r="B30" s="254" t="s">
        <v>397</v>
      </c>
      <c r="C30" s="255"/>
      <c r="D30" s="256" t="s">
        <v>398</v>
      </c>
      <c r="E30" s="257"/>
      <c r="F30" s="760"/>
      <c r="G30" s="691"/>
      <c r="H30" s="777"/>
      <c r="I30" s="777"/>
      <c r="J30" s="777"/>
      <c r="K30" s="777"/>
      <c r="L30" s="777"/>
      <c r="M30" s="777"/>
      <c r="N30" s="777"/>
      <c r="O30" s="778"/>
      <c r="P30" s="691"/>
      <c r="Q30" s="777"/>
      <c r="R30" s="777"/>
      <c r="S30" s="777"/>
      <c r="T30" s="777"/>
      <c r="U30" s="777"/>
      <c r="V30" s="777"/>
      <c r="W30" s="777"/>
      <c r="X30" s="777"/>
      <c r="Y30" s="778"/>
      <c r="Z30" s="688"/>
    </row>
    <row r="31" spans="1:26" ht="12.75" customHeight="1" thickBot="1" x14ac:dyDescent="0.25">
      <c r="A31" s="688"/>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row>
    <row r="32" spans="1:26" ht="21" customHeight="1" x14ac:dyDescent="0.2">
      <c r="A32" s="688"/>
      <c r="B32" s="721" t="s">
        <v>458</v>
      </c>
      <c r="C32" s="722"/>
      <c r="D32" s="722"/>
      <c r="E32" s="723"/>
      <c r="F32" s="760"/>
      <c r="G32" s="721" t="s">
        <v>460</v>
      </c>
      <c r="H32" s="722"/>
      <c r="I32" s="722"/>
      <c r="J32" s="722"/>
      <c r="K32" s="722"/>
      <c r="L32" s="722"/>
      <c r="M32" s="722"/>
      <c r="N32" s="722"/>
      <c r="O32" s="722"/>
      <c r="P32" s="722"/>
      <c r="Q32" s="722"/>
      <c r="R32" s="722"/>
      <c r="S32" s="722"/>
      <c r="T32" s="722"/>
      <c r="U32" s="722"/>
      <c r="V32" s="722"/>
      <c r="W32" s="722"/>
      <c r="X32" s="722"/>
      <c r="Y32" s="723"/>
      <c r="Z32" s="688"/>
    </row>
    <row r="33" spans="1:26" ht="14.25" customHeight="1" thickBot="1" x14ac:dyDescent="0.25">
      <c r="A33" s="688"/>
      <c r="B33" s="724"/>
      <c r="C33" s="725"/>
      <c r="D33" s="725"/>
      <c r="E33" s="726"/>
      <c r="F33" s="760"/>
      <c r="G33" s="770"/>
      <c r="H33" s="771"/>
      <c r="I33" s="771"/>
      <c r="J33" s="771"/>
      <c r="K33" s="771"/>
      <c r="L33" s="771"/>
      <c r="M33" s="771"/>
      <c r="N33" s="771"/>
      <c r="O33" s="771"/>
      <c r="P33" s="771"/>
      <c r="Q33" s="771"/>
      <c r="R33" s="771"/>
      <c r="S33" s="771"/>
      <c r="T33" s="771"/>
      <c r="U33" s="771"/>
      <c r="V33" s="771"/>
      <c r="W33" s="771"/>
      <c r="X33" s="771"/>
      <c r="Y33" s="772"/>
      <c r="Z33" s="688"/>
    </row>
    <row r="34" spans="1:26" ht="21" customHeight="1" thickBot="1" x14ac:dyDescent="0.25">
      <c r="A34" s="688"/>
      <c r="B34" s="689"/>
      <c r="C34" s="727"/>
      <c r="D34" s="727"/>
      <c r="E34" s="728"/>
      <c r="F34" s="760"/>
      <c r="G34" s="740" t="s">
        <v>462</v>
      </c>
      <c r="H34" s="741"/>
      <c r="I34" s="741"/>
      <c r="J34" s="741"/>
      <c r="K34" s="741"/>
      <c r="L34" s="741"/>
      <c r="M34" s="741"/>
      <c r="N34" s="741"/>
      <c r="O34" s="741"/>
      <c r="P34" s="741"/>
      <c r="Q34" s="741"/>
      <c r="R34" s="741"/>
      <c r="S34" s="741"/>
      <c r="T34" s="741"/>
      <c r="U34" s="741"/>
      <c r="V34" s="741"/>
      <c r="W34" s="741"/>
      <c r="X34" s="741"/>
      <c r="Y34" s="741"/>
      <c r="Z34" s="688"/>
    </row>
    <row r="35" spans="1:26" ht="14.25" customHeight="1" x14ac:dyDescent="0.2">
      <c r="A35" s="688"/>
      <c r="B35" s="690"/>
      <c r="C35" s="729"/>
      <c r="D35" s="729"/>
      <c r="E35" s="730"/>
      <c r="F35" s="760"/>
      <c r="G35" s="761" t="s">
        <v>481</v>
      </c>
      <c r="H35" s="762"/>
      <c r="I35" s="762"/>
      <c r="J35" s="762"/>
      <c r="K35" s="762"/>
      <c r="L35" s="762"/>
      <c r="M35" s="762"/>
      <c r="N35" s="762"/>
      <c r="O35" s="762"/>
      <c r="P35" s="762"/>
      <c r="Q35" s="762"/>
      <c r="R35" s="762"/>
      <c r="S35" s="762"/>
      <c r="T35" s="762"/>
      <c r="U35" s="762"/>
      <c r="V35" s="762"/>
      <c r="W35" s="762"/>
      <c r="X35" s="762"/>
      <c r="Y35" s="763"/>
      <c r="Z35" s="688"/>
    </row>
    <row r="36" spans="1:26" ht="14.25" customHeight="1" x14ac:dyDescent="0.2">
      <c r="A36" s="688"/>
      <c r="B36" s="690"/>
      <c r="C36" s="729"/>
      <c r="D36" s="729"/>
      <c r="E36" s="730"/>
      <c r="F36" s="760"/>
      <c r="G36" s="764"/>
      <c r="H36" s="765"/>
      <c r="I36" s="765"/>
      <c r="J36" s="765"/>
      <c r="K36" s="765"/>
      <c r="L36" s="765"/>
      <c r="M36" s="765"/>
      <c r="N36" s="765"/>
      <c r="O36" s="765"/>
      <c r="P36" s="765"/>
      <c r="Q36" s="765"/>
      <c r="R36" s="765"/>
      <c r="S36" s="765"/>
      <c r="T36" s="765"/>
      <c r="U36" s="765"/>
      <c r="V36" s="765"/>
      <c r="W36" s="765"/>
      <c r="X36" s="765"/>
      <c r="Y36" s="766"/>
      <c r="Z36" s="688"/>
    </row>
    <row r="37" spans="1:26" ht="14.25" customHeight="1" x14ac:dyDescent="0.2">
      <c r="A37" s="688"/>
      <c r="B37" s="690"/>
      <c r="C37" s="729"/>
      <c r="D37" s="729"/>
      <c r="E37" s="730"/>
      <c r="F37" s="760"/>
      <c r="G37" s="764"/>
      <c r="H37" s="765"/>
      <c r="I37" s="765"/>
      <c r="J37" s="765"/>
      <c r="K37" s="765"/>
      <c r="L37" s="765"/>
      <c r="M37" s="765"/>
      <c r="N37" s="765"/>
      <c r="O37" s="765"/>
      <c r="P37" s="765"/>
      <c r="Q37" s="765"/>
      <c r="R37" s="765"/>
      <c r="S37" s="765"/>
      <c r="T37" s="765"/>
      <c r="U37" s="765"/>
      <c r="V37" s="765"/>
      <c r="W37" s="765"/>
      <c r="X37" s="765"/>
      <c r="Y37" s="766"/>
      <c r="Z37" s="688"/>
    </row>
    <row r="38" spans="1:26" ht="14.25" customHeight="1" x14ac:dyDescent="0.2">
      <c r="A38" s="688"/>
      <c r="B38" s="690"/>
      <c r="C38" s="729"/>
      <c r="D38" s="729"/>
      <c r="E38" s="730"/>
      <c r="F38" s="760"/>
      <c r="G38" s="764"/>
      <c r="H38" s="765"/>
      <c r="I38" s="765"/>
      <c r="J38" s="765"/>
      <c r="K38" s="765"/>
      <c r="L38" s="765"/>
      <c r="M38" s="765"/>
      <c r="N38" s="765"/>
      <c r="O38" s="765"/>
      <c r="P38" s="765"/>
      <c r="Q38" s="765"/>
      <c r="R38" s="765"/>
      <c r="S38" s="765"/>
      <c r="T38" s="765"/>
      <c r="U38" s="765"/>
      <c r="V38" s="765"/>
      <c r="W38" s="765"/>
      <c r="X38" s="765"/>
      <c r="Y38" s="766"/>
      <c r="Z38" s="688"/>
    </row>
    <row r="39" spans="1:26" ht="14.25" customHeight="1" thickBot="1" x14ac:dyDescent="0.25">
      <c r="A39" s="688"/>
      <c r="B39" s="690"/>
      <c r="C39" s="729"/>
      <c r="D39" s="729"/>
      <c r="E39" s="730"/>
      <c r="F39" s="760"/>
      <c r="G39" s="767"/>
      <c r="H39" s="768"/>
      <c r="I39" s="768"/>
      <c r="J39" s="768"/>
      <c r="K39" s="768"/>
      <c r="L39" s="768"/>
      <c r="M39" s="768"/>
      <c r="N39" s="768"/>
      <c r="O39" s="768"/>
      <c r="P39" s="768"/>
      <c r="Q39" s="768"/>
      <c r="R39" s="768"/>
      <c r="S39" s="768"/>
      <c r="T39" s="768"/>
      <c r="U39" s="768"/>
      <c r="V39" s="768"/>
      <c r="W39" s="768"/>
      <c r="X39" s="768"/>
      <c r="Y39" s="769"/>
      <c r="Z39" s="688"/>
    </row>
    <row r="40" spans="1:26" ht="14.25" customHeight="1" x14ac:dyDescent="0.2">
      <c r="A40" s="688"/>
      <c r="B40" s="690"/>
      <c r="C40" s="729"/>
      <c r="D40" s="729"/>
      <c r="E40" s="730"/>
      <c r="F40" s="760"/>
      <c r="G40" s="751" t="s">
        <v>465</v>
      </c>
      <c r="H40" s="752"/>
      <c r="I40" s="752"/>
      <c r="J40" s="752"/>
      <c r="K40" s="752"/>
      <c r="L40" s="753"/>
      <c r="M40" s="692" t="s">
        <v>476</v>
      </c>
      <c r="N40" s="693"/>
      <c r="O40" s="694"/>
      <c r="P40" s="701" t="s">
        <v>470</v>
      </c>
      <c r="Q40" s="701"/>
      <c r="R40" s="701"/>
      <c r="S40" s="701"/>
      <c r="T40" s="701"/>
      <c r="U40" s="701"/>
      <c r="V40" s="701"/>
      <c r="W40" s="701"/>
      <c r="X40" s="701"/>
      <c r="Y40" s="702"/>
      <c r="Z40" s="688"/>
    </row>
    <row r="41" spans="1:26" ht="14.25" customHeight="1" x14ac:dyDescent="0.2">
      <c r="A41" s="688"/>
      <c r="B41" s="690"/>
      <c r="C41" s="729"/>
      <c r="D41" s="729"/>
      <c r="E41" s="730"/>
      <c r="F41" s="760"/>
      <c r="G41" s="754"/>
      <c r="H41" s="755"/>
      <c r="I41" s="755"/>
      <c r="J41" s="755"/>
      <c r="K41" s="755"/>
      <c r="L41" s="756"/>
      <c r="M41" s="695"/>
      <c r="N41" s="696"/>
      <c r="O41" s="697"/>
      <c r="P41" s="703"/>
      <c r="Q41" s="703"/>
      <c r="R41" s="703"/>
      <c r="S41" s="703"/>
      <c r="T41" s="703"/>
      <c r="U41" s="703"/>
      <c r="V41" s="703"/>
      <c r="W41" s="703"/>
      <c r="X41" s="703"/>
      <c r="Y41" s="704"/>
      <c r="Z41" s="688"/>
    </row>
    <row r="42" spans="1:26" ht="14.25" customHeight="1" x14ac:dyDescent="0.2">
      <c r="A42" s="688"/>
      <c r="B42" s="690"/>
      <c r="C42" s="729"/>
      <c r="D42" s="729"/>
      <c r="E42" s="730"/>
      <c r="F42" s="760"/>
      <c r="G42" s="754"/>
      <c r="H42" s="755"/>
      <c r="I42" s="755"/>
      <c r="J42" s="755"/>
      <c r="K42" s="755"/>
      <c r="L42" s="756"/>
      <c r="M42" s="695"/>
      <c r="N42" s="696"/>
      <c r="O42" s="697"/>
      <c r="P42" s="703"/>
      <c r="Q42" s="703"/>
      <c r="R42" s="703"/>
      <c r="S42" s="703"/>
      <c r="T42" s="703"/>
      <c r="U42" s="703"/>
      <c r="V42" s="703"/>
      <c r="W42" s="703"/>
      <c r="X42" s="703"/>
      <c r="Y42" s="704"/>
      <c r="Z42" s="688"/>
    </row>
    <row r="43" spans="1:26" ht="14.25" customHeight="1" x14ac:dyDescent="0.2">
      <c r="A43" s="688"/>
      <c r="B43" s="690"/>
      <c r="C43" s="729"/>
      <c r="D43" s="729"/>
      <c r="E43" s="730"/>
      <c r="F43" s="760"/>
      <c r="G43" s="754"/>
      <c r="H43" s="755"/>
      <c r="I43" s="755"/>
      <c r="J43" s="755"/>
      <c r="K43" s="755"/>
      <c r="L43" s="756"/>
      <c r="M43" s="695"/>
      <c r="N43" s="696"/>
      <c r="O43" s="697"/>
      <c r="P43" s="703"/>
      <c r="Q43" s="703"/>
      <c r="R43" s="703"/>
      <c r="S43" s="703"/>
      <c r="T43" s="703"/>
      <c r="U43" s="703"/>
      <c r="V43" s="703"/>
      <c r="W43" s="703"/>
      <c r="X43" s="703"/>
      <c r="Y43" s="704"/>
      <c r="Z43" s="688"/>
    </row>
    <row r="44" spans="1:26" ht="14.25" customHeight="1" thickBot="1" x14ac:dyDescent="0.25">
      <c r="A44" s="688"/>
      <c r="B44" s="690"/>
      <c r="C44" s="729"/>
      <c r="D44" s="729"/>
      <c r="E44" s="730"/>
      <c r="F44" s="760"/>
      <c r="G44" s="757"/>
      <c r="H44" s="758"/>
      <c r="I44" s="758"/>
      <c r="J44" s="758"/>
      <c r="K44" s="758"/>
      <c r="L44" s="759"/>
      <c r="M44" s="698"/>
      <c r="N44" s="699"/>
      <c r="O44" s="700"/>
      <c r="P44" s="705"/>
      <c r="Q44" s="705"/>
      <c r="R44" s="705"/>
      <c r="S44" s="705"/>
      <c r="T44" s="705"/>
      <c r="U44" s="705"/>
      <c r="V44" s="705"/>
      <c r="W44" s="705"/>
      <c r="X44" s="705"/>
      <c r="Y44" s="706"/>
      <c r="Z44" s="688"/>
    </row>
    <row r="45" spans="1:26" ht="14.25" customHeight="1" x14ac:dyDescent="0.2">
      <c r="A45" s="688"/>
      <c r="B45" s="690"/>
      <c r="C45" s="729"/>
      <c r="D45" s="729"/>
      <c r="E45" s="730"/>
      <c r="F45" s="760"/>
      <c r="G45" s="751" t="s">
        <v>466</v>
      </c>
      <c r="H45" s="752"/>
      <c r="I45" s="752"/>
      <c r="J45" s="752"/>
      <c r="K45" s="752"/>
      <c r="L45" s="753"/>
      <c r="M45" s="692" t="s">
        <v>477</v>
      </c>
      <c r="N45" s="693"/>
      <c r="O45" s="694"/>
      <c r="P45" s="701" t="s">
        <v>472</v>
      </c>
      <c r="Q45" s="701"/>
      <c r="R45" s="701"/>
      <c r="S45" s="701"/>
      <c r="T45" s="701"/>
      <c r="U45" s="701"/>
      <c r="V45" s="701"/>
      <c r="W45" s="701"/>
      <c r="X45" s="701"/>
      <c r="Y45" s="702"/>
      <c r="Z45" s="688"/>
    </row>
    <row r="46" spans="1:26" ht="14.25" customHeight="1" x14ac:dyDescent="0.2">
      <c r="A46" s="688"/>
      <c r="B46" s="690"/>
      <c r="C46" s="729"/>
      <c r="D46" s="729"/>
      <c r="E46" s="730"/>
      <c r="F46" s="760"/>
      <c r="G46" s="754"/>
      <c r="H46" s="755"/>
      <c r="I46" s="755"/>
      <c r="J46" s="755"/>
      <c r="K46" s="755"/>
      <c r="L46" s="756"/>
      <c r="M46" s="695"/>
      <c r="N46" s="696"/>
      <c r="O46" s="697"/>
      <c r="P46" s="703"/>
      <c r="Q46" s="703"/>
      <c r="R46" s="703"/>
      <c r="S46" s="703"/>
      <c r="T46" s="703"/>
      <c r="U46" s="703"/>
      <c r="V46" s="703"/>
      <c r="W46" s="703"/>
      <c r="X46" s="703"/>
      <c r="Y46" s="704"/>
      <c r="Z46" s="688"/>
    </row>
    <row r="47" spans="1:26" ht="14.25" customHeight="1" x14ac:dyDescent="0.2">
      <c r="A47" s="688"/>
      <c r="B47" s="690"/>
      <c r="C47" s="729"/>
      <c r="D47" s="729"/>
      <c r="E47" s="730"/>
      <c r="F47" s="760"/>
      <c r="G47" s="754"/>
      <c r="H47" s="755"/>
      <c r="I47" s="755"/>
      <c r="J47" s="755"/>
      <c r="K47" s="755"/>
      <c r="L47" s="756"/>
      <c r="M47" s="695"/>
      <c r="N47" s="696"/>
      <c r="O47" s="697"/>
      <c r="P47" s="703"/>
      <c r="Q47" s="703"/>
      <c r="R47" s="703"/>
      <c r="S47" s="703"/>
      <c r="T47" s="703"/>
      <c r="U47" s="703"/>
      <c r="V47" s="703"/>
      <c r="W47" s="703"/>
      <c r="X47" s="703"/>
      <c r="Y47" s="704"/>
      <c r="Z47" s="688"/>
    </row>
    <row r="48" spans="1:26" ht="14.25" customHeight="1" x14ac:dyDescent="0.2">
      <c r="A48" s="688"/>
      <c r="B48" s="690"/>
      <c r="C48" s="729"/>
      <c r="D48" s="729"/>
      <c r="E48" s="730"/>
      <c r="F48" s="760"/>
      <c r="G48" s="754"/>
      <c r="H48" s="755"/>
      <c r="I48" s="755"/>
      <c r="J48" s="755"/>
      <c r="K48" s="755"/>
      <c r="L48" s="756"/>
      <c r="M48" s="695"/>
      <c r="N48" s="696"/>
      <c r="O48" s="697"/>
      <c r="P48" s="703"/>
      <c r="Q48" s="703"/>
      <c r="R48" s="703"/>
      <c r="S48" s="703"/>
      <c r="T48" s="703"/>
      <c r="U48" s="703"/>
      <c r="V48" s="703"/>
      <c r="W48" s="703"/>
      <c r="X48" s="703"/>
      <c r="Y48" s="704"/>
      <c r="Z48" s="688"/>
    </row>
    <row r="49" spans="1:26" ht="14.25" customHeight="1" thickBot="1" x14ac:dyDescent="0.25">
      <c r="A49" s="688"/>
      <c r="B49" s="690"/>
      <c r="C49" s="729"/>
      <c r="D49" s="729"/>
      <c r="E49" s="730"/>
      <c r="F49" s="760"/>
      <c r="G49" s="757"/>
      <c r="H49" s="758"/>
      <c r="I49" s="758"/>
      <c r="J49" s="758"/>
      <c r="K49" s="758"/>
      <c r="L49" s="759"/>
      <c r="M49" s="698"/>
      <c r="N49" s="699"/>
      <c r="O49" s="700"/>
      <c r="P49" s="705"/>
      <c r="Q49" s="705"/>
      <c r="R49" s="705"/>
      <c r="S49" s="705"/>
      <c r="T49" s="705"/>
      <c r="U49" s="705"/>
      <c r="V49" s="705"/>
      <c r="W49" s="705"/>
      <c r="X49" s="705"/>
      <c r="Y49" s="706"/>
      <c r="Z49" s="688"/>
    </row>
    <row r="50" spans="1:26" ht="14.25" customHeight="1" x14ac:dyDescent="0.2">
      <c r="A50" s="688"/>
      <c r="B50" s="690"/>
      <c r="C50" s="729"/>
      <c r="D50" s="729"/>
      <c r="E50" s="730"/>
      <c r="F50" s="760"/>
      <c r="G50" s="751" t="s">
        <v>467</v>
      </c>
      <c r="H50" s="752"/>
      <c r="I50" s="752"/>
      <c r="J50" s="752"/>
      <c r="K50" s="752"/>
      <c r="L50" s="753"/>
      <c r="M50" s="692" t="s">
        <v>478</v>
      </c>
      <c r="N50" s="693"/>
      <c r="O50" s="694"/>
      <c r="P50" s="701" t="s">
        <v>473</v>
      </c>
      <c r="Q50" s="701"/>
      <c r="R50" s="701"/>
      <c r="S50" s="701"/>
      <c r="T50" s="701"/>
      <c r="U50" s="701"/>
      <c r="V50" s="701"/>
      <c r="W50" s="701"/>
      <c r="X50" s="701"/>
      <c r="Y50" s="702"/>
      <c r="Z50" s="688"/>
    </row>
    <row r="51" spans="1:26" ht="14.25" customHeight="1" x14ac:dyDescent="0.2">
      <c r="A51" s="688"/>
      <c r="B51" s="690"/>
      <c r="C51" s="729"/>
      <c r="D51" s="729"/>
      <c r="E51" s="730"/>
      <c r="F51" s="760"/>
      <c r="G51" s="754"/>
      <c r="H51" s="755"/>
      <c r="I51" s="755"/>
      <c r="J51" s="755"/>
      <c r="K51" s="755"/>
      <c r="L51" s="756"/>
      <c r="M51" s="695"/>
      <c r="N51" s="696"/>
      <c r="O51" s="697"/>
      <c r="P51" s="703"/>
      <c r="Q51" s="703"/>
      <c r="R51" s="703"/>
      <c r="S51" s="703"/>
      <c r="T51" s="703"/>
      <c r="U51" s="703"/>
      <c r="V51" s="703"/>
      <c r="W51" s="703"/>
      <c r="X51" s="703"/>
      <c r="Y51" s="704"/>
      <c r="Z51" s="688"/>
    </row>
    <row r="52" spans="1:26" ht="14.25" customHeight="1" x14ac:dyDescent="0.2">
      <c r="A52" s="688"/>
      <c r="B52" s="690"/>
      <c r="C52" s="729"/>
      <c r="D52" s="729"/>
      <c r="E52" s="730"/>
      <c r="F52" s="760"/>
      <c r="G52" s="754"/>
      <c r="H52" s="755"/>
      <c r="I52" s="755"/>
      <c r="J52" s="755"/>
      <c r="K52" s="755"/>
      <c r="L52" s="756"/>
      <c r="M52" s="695"/>
      <c r="N52" s="696"/>
      <c r="O52" s="697"/>
      <c r="P52" s="703"/>
      <c r="Q52" s="703"/>
      <c r="R52" s="703"/>
      <c r="S52" s="703"/>
      <c r="T52" s="703"/>
      <c r="U52" s="703"/>
      <c r="V52" s="703"/>
      <c r="W52" s="703"/>
      <c r="X52" s="703"/>
      <c r="Y52" s="704"/>
      <c r="Z52" s="688"/>
    </row>
    <row r="53" spans="1:26" ht="14.25" customHeight="1" x14ac:dyDescent="0.2">
      <c r="A53" s="688"/>
      <c r="B53" s="690"/>
      <c r="C53" s="729"/>
      <c r="D53" s="729"/>
      <c r="E53" s="730"/>
      <c r="F53" s="760"/>
      <c r="G53" s="754"/>
      <c r="H53" s="755"/>
      <c r="I53" s="755"/>
      <c r="J53" s="755"/>
      <c r="K53" s="755"/>
      <c r="L53" s="756"/>
      <c r="M53" s="695"/>
      <c r="N53" s="696"/>
      <c r="O53" s="697"/>
      <c r="P53" s="703"/>
      <c r="Q53" s="703"/>
      <c r="R53" s="703"/>
      <c r="S53" s="703"/>
      <c r="T53" s="703"/>
      <c r="U53" s="703"/>
      <c r="V53" s="703"/>
      <c r="W53" s="703"/>
      <c r="X53" s="703"/>
      <c r="Y53" s="704"/>
      <c r="Z53" s="688"/>
    </row>
    <row r="54" spans="1:26" ht="14.25" customHeight="1" thickBot="1" x14ac:dyDescent="0.25">
      <c r="A54" s="688"/>
      <c r="B54" s="690"/>
      <c r="C54" s="729"/>
      <c r="D54" s="729"/>
      <c r="E54" s="730"/>
      <c r="F54" s="760"/>
      <c r="G54" s="757"/>
      <c r="H54" s="758"/>
      <c r="I54" s="758"/>
      <c r="J54" s="758"/>
      <c r="K54" s="758"/>
      <c r="L54" s="759"/>
      <c r="M54" s="698"/>
      <c r="N54" s="699"/>
      <c r="O54" s="700"/>
      <c r="P54" s="705"/>
      <c r="Q54" s="705"/>
      <c r="R54" s="705"/>
      <c r="S54" s="705"/>
      <c r="T54" s="705"/>
      <c r="U54" s="705"/>
      <c r="V54" s="705"/>
      <c r="W54" s="705"/>
      <c r="X54" s="705"/>
      <c r="Y54" s="706"/>
      <c r="Z54" s="688"/>
    </row>
    <row r="55" spans="1:26" ht="14.25" customHeight="1" x14ac:dyDescent="0.2">
      <c r="A55" s="688"/>
      <c r="B55" s="690"/>
      <c r="C55" s="729"/>
      <c r="D55" s="729"/>
      <c r="E55" s="730"/>
      <c r="F55" s="760"/>
      <c r="G55" s="751" t="s">
        <v>468</v>
      </c>
      <c r="H55" s="752"/>
      <c r="I55" s="752"/>
      <c r="J55" s="752"/>
      <c r="K55" s="752"/>
      <c r="L55" s="753"/>
      <c r="M55" s="692" t="s">
        <v>479</v>
      </c>
      <c r="N55" s="693"/>
      <c r="O55" s="694"/>
      <c r="P55" s="701" t="s">
        <v>474</v>
      </c>
      <c r="Q55" s="701"/>
      <c r="R55" s="701"/>
      <c r="S55" s="701"/>
      <c r="T55" s="701"/>
      <c r="U55" s="701"/>
      <c r="V55" s="701"/>
      <c r="W55" s="701"/>
      <c r="X55" s="701"/>
      <c r="Y55" s="702"/>
      <c r="Z55" s="688"/>
    </row>
    <row r="56" spans="1:26" ht="14.25" customHeight="1" x14ac:dyDescent="0.2">
      <c r="A56" s="688"/>
      <c r="B56" s="690"/>
      <c r="C56" s="729"/>
      <c r="D56" s="729"/>
      <c r="E56" s="730"/>
      <c r="F56" s="760"/>
      <c r="G56" s="754"/>
      <c r="H56" s="755"/>
      <c r="I56" s="755"/>
      <c r="J56" s="755"/>
      <c r="K56" s="755"/>
      <c r="L56" s="756"/>
      <c r="M56" s="695"/>
      <c r="N56" s="696"/>
      <c r="O56" s="697"/>
      <c r="P56" s="703"/>
      <c r="Q56" s="703"/>
      <c r="R56" s="703"/>
      <c r="S56" s="703"/>
      <c r="T56" s="703"/>
      <c r="U56" s="703"/>
      <c r="V56" s="703"/>
      <c r="W56" s="703"/>
      <c r="X56" s="703"/>
      <c r="Y56" s="704"/>
      <c r="Z56" s="688"/>
    </row>
    <row r="57" spans="1:26" ht="14.25" customHeight="1" x14ac:dyDescent="0.2">
      <c r="A57" s="688"/>
      <c r="B57" s="690"/>
      <c r="C57" s="729"/>
      <c r="D57" s="729"/>
      <c r="E57" s="730"/>
      <c r="F57" s="760"/>
      <c r="G57" s="754"/>
      <c r="H57" s="755"/>
      <c r="I57" s="755"/>
      <c r="J57" s="755"/>
      <c r="K57" s="755"/>
      <c r="L57" s="756"/>
      <c r="M57" s="695"/>
      <c r="N57" s="696"/>
      <c r="O57" s="697"/>
      <c r="P57" s="703"/>
      <c r="Q57" s="703"/>
      <c r="R57" s="703"/>
      <c r="S57" s="703"/>
      <c r="T57" s="703"/>
      <c r="U57" s="703"/>
      <c r="V57" s="703"/>
      <c r="W57" s="703"/>
      <c r="X57" s="703"/>
      <c r="Y57" s="704"/>
      <c r="Z57" s="688"/>
    </row>
    <row r="58" spans="1:26" ht="14.25" customHeight="1" x14ac:dyDescent="0.2">
      <c r="A58" s="688"/>
      <c r="B58" s="690"/>
      <c r="C58" s="729"/>
      <c r="D58" s="729"/>
      <c r="E58" s="730"/>
      <c r="F58" s="760"/>
      <c r="G58" s="754"/>
      <c r="H58" s="755"/>
      <c r="I58" s="755"/>
      <c r="J58" s="755"/>
      <c r="K58" s="755"/>
      <c r="L58" s="756"/>
      <c r="M58" s="695"/>
      <c r="N58" s="696"/>
      <c r="O58" s="697"/>
      <c r="P58" s="703"/>
      <c r="Q58" s="703"/>
      <c r="R58" s="703"/>
      <c r="S58" s="703"/>
      <c r="T58" s="703"/>
      <c r="U58" s="703"/>
      <c r="V58" s="703"/>
      <c r="W58" s="703"/>
      <c r="X58" s="703"/>
      <c r="Y58" s="704"/>
      <c r="Z58" s="688"/>
    </row>
    <row r="59" spans="1:26" ht="14.25" customHeight="1" thickBot="1" x14ac:dyDescent="0.25">
      <c r="A59" s="688"/>
      <c r="B59" s="690"/>
      <c r="C59" s="729"/>
      <c r="D59" s="729"/>
      <c r="E59" s="730"/>
      <c r="F59" s="760"/>
      <c r="G59" s="757"/>
      <c r="H59" s="758"/>
      <c r="I59" s="758"/>
      <c r="J59" s="758"/>
      <c r="K59" s="758"/>
      <c r="L59" s="759"/>
      <c r="M59" s="698"/>
      <c r="N59" s="699"/>
      <c r="O59" s="700"/>
      <c r="P59" s="705"/>
      <c r="Q59" s="705"/>
      <c r="R59" s="705"/>
      <c r="S59" s="705"/>
      <c r="T59" s="705"/>
      <c r="U59" s="705"/>
      <c r="V59" s="705"/>
      <c r="W59" s="705"/>
      <c r="X59" s="705"/>
      <c r="Y59" s="706"/>
      <c r="Z59" s="688"/>
    </row>
    <row r="60" spans="1:26" ht="14.25" customHeight="1" x14ac:dyDescent="0.2">
      <c r="A60" s="688"/>
      <c r="B60" s="690"/>
      <c r="C60" s="729"/>
      <c r="D60" s="729"/>
      <c r="E60" s="730"/>
      <c r="F60" s="760"/>
      <c r="G60" s="751" t="s">
        <v>469</v>
      </c>
      <c r="H60" s="752"/>
      <c r="I60" s="752"/>
      <c r="J60" s="752"/>
      <c r="K60" s="752"/>
      <c r="L60" s="753"/>
      <c r="M60" s="692" t="s">
        <v>480</v>
      </c>
      <c r="N60" s="693"/>
      <c r="O60" s="694"/>
      <c r="P60" s="701" t="s">
        <v>475</v>
      </c>
      <c r="Q60" s="701"/>
      <c r="R60" s="701"/>
      <c r="S60" s="701"/>
      <c r="T60" s="701"/>
      <c r="U60" s="701"/>
      <c r="V60" s="701"/>
      <c r="W60" s="701"/>
      <c r="X60" s="701"/>
      <c r="Y60" s="702"/>
      <c r="Z60" s="688"/>
    </row>
    <row r="61" spans="1:26" ht="14.25" customHeight="1" x14ac:dyDescent="0.2">
      <c r="A61" s="688"/>
      <c r="B61" s="690"/>
      <c r="C61" s="729"/>
      <c r="D61" s="729"/>
      <c r="E61" s="730"/>
      <c r="F61" s="760"/>
      <c r="G61" s="754"/>
      <c r="H61" s="755"/>
      <c r="I61" s="755"/>
      <c r="J61" s="755"/>
      <c r="K61" s="755"/>
      <c r="L61" s="756"/>
      <c r="M61" s="695"/>
      <c r="N61" s="696"/>
      <c r="O61" s="697"/>
      <c r="P61" s="703"/>
      <c r="Q61" s="703"/>
      <c r="R61" s="703"/>
      <c r="S61" s="703"/>
      <c r="T61" s="703"/>
      <c r="U61" s="703"/>
      <c r="V61" s="703"/>
      <c r="W61" s="703"/>
      <c r="X61" s="703"/>
      <c r="Y61" s="704"/>
      <c r="Z61" s="688"/>
    </row>
    <row r="62" spans="1:26" ht="14.25" customHeight="1" x14ac:dyDescent="0.2">
      <c r="A62" s="688"/>
      <c r="B62" s="690"/>
      <c r="C62" s="729"/>
      <c r="D62" s="729"/>
      <c r="E62" s="730"/>
      <c r="F62" s="760"/>
      <c r="G62" s="754"/>
      <c r="H62" s="755"/>
      <c r="I62" s="755"/>
      <c r="J62" s="755"/>
      <c r="K62" s="755"/>
      <c r="L62" s="756"/>
      <c r="M62" s="695"/>
      <c r="N62" s="696"/>
      <c r="O62" s="697"/>
      <c r="P62" s="703"/>
      <c r="Q62" s="703"/>
      <c r="R62" s="703"/>
      <c r="S62" s="703"/>
      <c r="T62" s="703"/>
      <c r="U62" s="703"/>
      <c r="V62" s="703"/>
      <c r="W62" s="703"/>
      <c r="X62" s="703"/>
      <c r="Y62" s="704"/>
      <c r="Z62" s="688"/>
    </row>
    <row r="63" spans="1:26" ht="14.25" customHeight="1" x14ac:dyDescent="0.2">
      <c r="A63" s="688"/>
      <c r="B63" s="731" t="s">
        <v>556</v>
      </c>
      <c r="C63" s="732"/>
      <c r="D63" s="732"/>
      <c r="E63" s="733"/>
      <c r="F63" s="760"/>
      <c r="G63" s="754"/>
      <c r="H63" s="755"/>
      <c r="I63" s="755"/>
      <c r="J63" s="755"/>
      <c r="K63" s="755"/>
      <c r="L63" s="756"/>
      <c r="M63" s="695"/>
      <c r="N63" s="696"/>
      <c r="O63" s="697"/>
      <c r="P63" s="703"/>
      <c r="Q63" s="703"/>
      <c r="R63" s="703"/>
      <c r="S63" s="703"/>
      <c r="T63" s="703"/>
      <c r="U63" s="703"/>
      <c r="V63" s="703"/>
      <c r="W63" s="703"/>
      <c r="X63" s="703"/>
      <c r="Y63" s="704"/>
      <c r="Z63" s="688"/>
    </row>
    <row r="64" spans="1:26" ht="14.25" customHeight="1" thickBot="1" x14ac:dyDescent="0.25">
      <c r="A64" s="688"/>
      <c r="B64" s="734"/>
      <c r="C64" s="735"/>
      <c r="D64" s="735"/>
      <c r="E64" s="736"/>
      <c r="F64" s="760"/>
      <c r="G64" s="757"/>
      <c r="H64" s="758"/>
      <c r="I64" s="758"/>
      <c r="J64" s="758"/>
      <c r="K64" s="758"/>
      <c r="L64" s="759"/>
      <c r="M64" s="698"/>
      <c r="N64" s="699"/>
      <c r="O64" s="700"/>
      <c r="P64" s="705"/>
      <c r="Q64" s="705"/>
      <c r="R64" s="705"/>
      <c r="S64" s="705"/>
      <c r="T64" s="705"/>
      <c r="U64" s="705"/>
      <c r="V64" s="705"/>
      <c r="W64" s="705"/>
      <c r="X64" s="705"/>
      <c r="Y64" s="706"/>
      <c r="Z64" s="688"/>
    </row>
    <row r="65" spans="1:26" ht="12.75" customHeight="1" x14ac:dyDescent="0.2">
      <c r="A65" s="688"/>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row>
  </sheetData>
  <sheetProtection algorithmName="SHA-512" hashValue="O43jwsSfLKSfGq/eKBxI3/GceZvI23RnfCgecqgdeMZ3kcIMggB7CipshbgEsxmmQzHaClhrLk5IYn7SpCErMg==" saltValue="t8iWW/J+AarxS7bgO4Po7Q==" spinCount="100000" sheet="1" objects="1" scenarios="1" selectLockedCells="1" selectUnlockedCells="1"/>
  <mergeCells count="46">
    <mergeCell ref="Z2:Z65"/>
    <mergeCell ref="B65:Y65"/>
    <mergeCell ref="B5:Y5"/>
    <mergeCell ref="F6:F30"/>
    <mergeCell ref="B31:Y31"/>
    <mergeCell ref="F32:F64"/>
    <mergeCell ref="G35:Y39"/>
    <mergeCell ref="G34:Y34"/>
    <mergeCell ref="G32:Y33"/>
    <mergeCell ref="Q8:Y18"/>
    <mergeCell ref="Q19:Y30"/>
    <mergeCell ref="G40:L44"/>
    <mergeCell ref="G45:L49"/>
    <mergeCell ref="G50:L54"/>
    <mergeCell ref="H8:O18"/>
    <mergeCell ref="H19:O30"/>
    <mergeCell ref="A1:A65"/>
    <mergeCell ref="B1:Y1"/>
    <mergeCell ref="B2:C4"/>
    <mergeCell ref="D2:P4"/>
    <mergeCell ref="Q2:Y4"/>
    <mergeCell ref="B32:E33"/>
    <mergeCell ref="B34:E62"/>
    <mergeCell ref="B63:E64"/>
    <mergeCell ref="G6:Y6"/>
    <mergeCell ref="G7:O7"/>
    <mergeCell ref="P7:Y7"/>
    <mergeCell ref="B6:E6"/>
    <mergeCell ref="B7:E7"/>
    <mergeCell ref="B19:E19"/>
    <mergeCell ref="G55:L59"/>
    <mergeCell ref="G60:L64"/>
    <mergeCell ref="G19:G30"/>
    <mergeCell ref="M40:O44"/>
    <mergeCell ref="M45:O49"/>
    <mergeCell ref="M50:O54"/>
    <mergeCell ref="G8:G18"/>
    <mergeCell ref="P8:P18"/>
    <mergeCell ref="P19:P30"/>
    <mergeCell ref="M55:O59"/>
    <mergeCell ref="M60:O64"/>
    <mergeCell ref="P40:Y44"/>
    <mergeCell ref="P45:Y49"/>
    <mergeCell ref="P50:Y54"/>
    <mergeCell ref="P55:Y59"/>
    <mergeCell ref="P60:Y64"/>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V79"/>
  <sheetViews>
    <sheetView showGridLines="0" tabSelected="1" zoomScale="55" zoomScaleNormal="55" workbookViewId="0">
      <selection activeCell="R4" sqref="R4"/>
    </sheetView>
  </sheetViews>
  <sheetFormatPr baseColWidth="10" defaultRowHeight="66.75" customHeight="1" x14ac:dyDescent="0.25"/>
  <cols>
    <col min="1" max="1" width="2.140625" style="357" customWidth="1"/>
    <col min="2" max="2" width="7" style="357" customWidth="1"/>
    <col min="3" max="3" width="31.42578125" style="357" customWidth="1"/>
    <col min="4" max="4" width="44" style="357" customWidth="1"/>
    <col min="5" max="5" width="23.7109375" style="357" customWidth="1"/>
    <col min="6" max="6" width="21.5703125" style="357" customWidth="1"/>
    <col min="7" max="7" width="32" style="357" customWidth="1"/>
    <col min="8" max="8" width="44.42578125" style="357" customWidth="1"/>
    <col min="9" max="9" width="36.85546875" style="357" customWidth="1"/>
    <col min="10" max="10" width="59" style="357" customWidth="1"/>
    <col min="11" max="11" width="31.140625" style="357" customWidth="1"/>
    <col min="12" max="12" width="28.28515625" style="357" customWidth="1"/>
    <col min="13" max="13" width="1.28515625" style="357" customWidth="1"/>
    <col min="14" max="14" width="22.7109375" style="357" customWidth="1"/>
    <col min="15" max="15" width="12" style="357" customWidth="1"/>
    <col min="16" max="16" width="20.85546875" style="357" customWidth="1"/>
    <col min="17" max="17" width="25.28515625" style="357" customWidth="1"/>
    <col min="18" max="18" width="23.5703125" style="357" customWidth="1"/>
    <col min="19" max="19" width="22.85546875" style="357" customWidth="1"/>
    <col min="20" max="20" width="1.5703125" style="357" customWidth="1"/>
    <col min="21" max="21" width="49" style="357" customWidth="1"/>
    <col min="22" max="22" width="24.85546875" style="357" customWidth="1"/>
    <col min="23" max="23" width="23.5703125" style="357" customWidth="1"/>
    <col min="24" max="33" width="12.5703125" style="357" customWidth="1"/>
    <col min="34" max="34" width="16.140625" style="357" customWidth="1"/>
    <col min="35" max="36" width="19.28515625" style="357" customWidth="1"/>
    <col min="37" max="38" width="21.85546875" style="357" customWidth="1"/>
    <col min="39" max="42" width="18.7109375" style="357" customWidth="1"/>
    <col min="43" max="43" width="42" style="357" customWidth="1"/>
    <col min="44" max="47" width="27.7109375" style="357" customWidth="1"/>
    <col min="48" max="48" width="2.140625" style="357" customWidth="1"/>
    <col min="49" max="49" width="20" style="357" customWidth="1"/>
    <col min="50" max="50" width="20.5703125" style="357" customWidth="1"/>
    <col min="51" max="52" width="17.7109375" style="357" customWidth="1"/>
    <col min="53" max="53" width="24" style="357" customWidth="1"/>
    <col min="54" max="54" width="23.85546875" style="357" customWidth="1"/>
    <col min="55" max="55" width="1.7109375" style="357" customWidth="1"/>
    <col min="56" max="56" width="1.140625" style="357" customWidth="1"/>
    <col min="57" max="57" width="8" style="364" customWidth="1"/>
    <col min="58" max="62" width="16" style="357" customWidth="1"/>
    <col min="63" max="63" width="1.7109375" style="357" customWidth="1"/>
    <col min="64" max="64" width="28.5703125" style="357" customWidth="1"/>
    <col min="65" max="65" width="20.5703125" style="357" customWidth="1"/>
    <col min="66" max="66" width="25.7109375" style="357" customWidth="1"/>
    <col min="67" max="68" width="20.5703125" style="357" customWidth="1"/>
    <col min="69" max="69" width="21.28515625" style="357" customWidth="1"/>
    <col min="70" max="70" width="1.7109375" style="357" customWidth="1"/>
    <col min="71" max="71" width="35.5703125" style="357" customWidth="1"/>
    <col min="72" max="72" width="38.5703125" style="357" customWidth="1"/>
    <col min="73" max="73" width="28.42578125" style="357" customWidth="1"/>
    <col min="74" max="74" width="1.7109375" style="357" customWidth="1"/>
    <col min="75" max="75" width="18.42578125" style="357" customWidth="1"/>
    <col min="76" max="76" width="21" style="357" customWidth="1"/>
    <col min="77" max="94" width="8.5703125" style="357" customWidth="1"/>
    <col min="95" max="95" width="19.85546875" style="357" customWidth="1"/>
    <col min="96" max="96" width="1.7109375" style="357" customWidth="1"/>
    <col min="97" max="97" width="18.5703125" style="357" customWidth="1"/>
    <col min="98" max="98" width="18.85546875" style="357" customWidth="1"/>
    <col min="99" max="120" width="8.42578125" style="357" customWidth="1"/>
    <col min="121" max="121" width="24.42578125" style="357" customWidth="1"/>
    <col min="122" max="122" width="1.5703125" style="357" customWidth="1"/>
    <col min="123" max="123" width="25.28515625" style="357" customWidth="1"/>
    <col min="124" max="124" width="31.5703125" style="357" customWidth="1"/>
    <col min="125" max="125" width="25.28515625" style="357" customWidth="1"/>
    <col min="126" max="126" width="28.42578125" style="357" customWidth="1"/>
    <col min="127" max="16384" width="11.42578125" style="357"/>
  </cols>
  <sheetData>
    <row r="1" spans="1:126" s="275" customFormat="1" ht="12" customHeight="1" thickBot="1" x14ac:dyDescent="0.3">
      <c r="B1" s="346"/>
      <c r="N1" s="347"/>
      <c r="BE1" s="361"/>
    </row>
    <row r="2" spans="1:126" s="275" customFormat="1" ht="37.5" customHeight="1" thickBot="1" x14ac:dyDescent="0.3">
      <c r="A2" s="347"/>
      <c r="B2" s="661"/>
      <c r="C2" s="662"/>
      <c r="D2" s="662"/>
      <c r="E2" s="803" t="s">
        <v>907</v>
      </c>
      <c r="F2" s="803"/>
      <c r="G2" s="803"/>
      <c r="H2" s="803"/>
      <c r="I2" s="803"/>
      <c r="J2" s="805" t="s">
        <v>441</v>
      </c>
      <c r="K2" s="806"/>
      <c r="L2" s="405">
        <v>1</v>
      </c>
      <c r="M2" s="1166"/>
      <c r="N2" s="1167"/>
      <c r="O2" s="1167"/>
      <c r="P2" s="1168"/>
      <c r="R2" s="347"/>
      <c r="S2" s="347"/>
      <c r="T2" s="348"/>
      <c r="BE2" s="361"/>
    </row>
    <row r="3" spans="1:126" s="275" customFormat="1" ht="37.5" customHeight="1" thickBot="1" x14ac:dyDescent="0.3">
      <c r="A3" s="347"/>
      <c r="B3" s="664"/>
      <c r="C3" s="665"/>
      <c r="D3" s="665"/>
      <c r="E3" s="710"/>
      <c r="F3" s="710"/>
      <c r="G3" s="710"/>
      <c r="H3" s="710"/>
      <c r="I3" s="710"/>
      <c r="J3" s="805" t="s">
        <v>442</v>
      </c>
      <c r="K3" s="806"/>
      <c r="L3" s="420">
        <v>44630</v>
      </c>
      <c r="M3" s="1169"/>
      <c r="N3" s="1170"/>
      <c r="O3" s="1170"/>
      <c r="P3" s="1171"/>
      <c r="R3" s="347"/>
      <c r="S3" s="347"/>
      <c r="T3" s="348"/>
      <c r="U3" s="347"/>
      <c r="V3" s="347"/>
      <c r="W3" s="347"/>
      <c r="BE3" s="361"/>
    </row>
    <row r="4" spans="1:126" s="275" customFormat="1" ht="37.5" customHeight="1" thickBot="1" x14ac:dyDescent="0.3">
      <c r="B4" s="667"/>
      <c r="C4" s="668"/>
      <c r="D4" s="668"/>
      <c r="E4" s="804"/>
      <c r="F4" s="804"/>
      <c r="G4" s="804"/>
      <c r="H4" s="804"/>
      <c r="I4" s="804"/>
      <c r="J4" s="805" t="s">
        <v>443</v>
      </c>
      <c r="K4" s="806"/>
      <c r="L4" s="405" t="s">
        <v>910</v>
      </c>
      <c r="M4" s="1172"/>
      <c r="N4" s="1173"/>
      <c r="O4" s="1173"/>
      <c r="P4" s="1174"/>
      <c r="Q4" s="347"/>
      <c r="R4" s="347"/>
      <c r="S4" s="347"/>
      <c r="T4" s="348"/>
      <c r="BE4" s="361"/>
    </row>
    <row r="5" spans="1:126" s="275" customFormat="1" ht="12" customHeight="1" thickBot="1" x14ac:dyDescent="0.3">
      <c r="B5" s="348"/>
      <c r="C5" s="349"/>
      <c r="D5" s="349"/>
      <c r="E5" s="349"/>
      <c r="F5" s="349"/>
      <c r="G5" s="349"/>
      <c r="H5" s="349"/>
      <c r="I5" s="349"/>
      <c r="J5" s="349"/>
      <c r="K5" s="349"/>
      <c r="L5" s="349"/>
      <c r="M5" s="349"/>
      <c r="N5" s="349"/>
      <c r="O5" s="349"/>
      <c r="P5" s="350"/>
      <c r="Q5" s="347"/>
      <c r="T5" s="350"/>
      <c r="U5" s="349"/>
      <c r="V5" s="349"/>
      <c r="W5" s="349"/>
      <c r="BE5" s="361"/>
    </row>
    <row r="6" spans="1:126" s="275" customFormat="1" ht="33.75" customHeight="1" x14ac:dyDescent="0.25">
      <c r="B6" s="791" t="s">
        <v>837</v>
      </c>
      <c r="C6" s="792"/>
      <c r="D6" s="792"/>
      <c r="E6" s="792"/>
      <c r="F6" s="792"/>
      <c r="G6" s="792"/>
      <c r="H6" s="793"/>
      <c r="I6" s="1175" t="s">
        <v>1077</v>
      </c>
      <c r="J6" s="1176"/>
      <c r="K6" s="1176"/>
      <c r="L6" s="1176"/>
      <c r="M6" s="1176"/>
      <c r="N6" s="1176"/>
      <c r="O6" s="1176"/>
      <c r="P6" s="1177"/>
      <c r="Q6" s="347"/>
      <c r="R6" s="347"/>
      <c r="S6" s="347"/>
      <c r="BE6" s="361"/>
    </row>
    <row r="7" spans="1:126" s="275" customFormat="1" ht="33.75" customHeight="1" x14ac:dyDescent="0.25">
      <c r="B7" s="794" t="s">
        <v>838</v>
      </c>
      <c r="C7" s="795"/>
      <c r="D7" s="795"/>
      <c r="E7" s="795"/>
      <c r="F7" s="795"/>
      <c r="G7" s="795"/>
      <c r="H7" s="796"/>
      <c r="I7" s="1178" t="s">
        <v>1076</v>
      </c>
      <c r="J7" s="1179"/>
      <c r="K7" s="1179"/>
      <c r="L7" s="1179"/>
      <c r="M7" s="1179"/>
      <c r="N7" s="1179"/>
      <c r="O7" s="1179"/>
      <c r="P7" s="1180"/>
      <c r="Q7" s="347"/>
      <c r="R7" s="347"/>
      <c r="S7" s="347"/>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62"/>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row>
    <row r="8" spans="1:126" s="275" customFormat="1" ht="33.75" customHeight="1" thickBot="1" x14ac:dyDescent="0.3">
      <c r="B8" s="1564" t="s">
        <v>839</v>
      </c>
      <c r="C8" s="1564"/>
      <c r="D8" s="1564"/>
      <c r="E8" s="1564"/>
      <c r="F8" s="1564"/>
      <c r="G8" s="1564"/>
      <c r="H8" s="1564"/>
      <c r="I8" s="1565" t="s">
        <v>1078</v>
      </c>
      <c r="J8" s="1565"/>
      <c r="K8" s="1565"/>
      <c r="L8" s="1565"/>
      <c r="M8" s="1565"/>
      <c r="N8" s="1565"/>
      <c r="O8" s="1565"/>
      <c r="P8" s="1566"/>
      <c r="Q8" s="347"/>
      <c r="R8" s="347"/>
      <c r="S8" s="347"/>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62"/>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row>
    <row r="9" spans="1:126" s="275" customFormat="1" ht="33.75" customHeight="1" thickBot="1" x14ac:dyDescent="0.3">
      <c r="B9" s="1567" t="s">
        <v>831</v>
      </c>
      <c r="C9" s="1567"/>
      <c r="D9" s="1567"/>
      <c r="E9" s="1567"/>
      <c r="F9" s="1567"/>
      <c r="G9" s="1567"/>
      <c r="H9" s="1567"/>
      <c r="I9" s="1568" t="s">
        <v>43</v>
      </c>
      <c r="J9" s="1568"/>
      <c r="K9" s="1568"/>
      <c r="L9" s="1568"/>
      <c r="M9" s="1568"/>
      <c r="N9" s="1568"/>
      <c r="O9" s="1568"/>
      <c r="P9" s="1569"/>
      <c r="Q9" s="347"/>
      <c r="R9" s="347"/>
      <c r="S9" s="347"/>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62"/>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row>
    <row r="10" spans="1:126" s="275" customFormat="1" ht="33.75" customHeight="1" thickBot="1" x14ac:dyDescent="0.3">
      <c r="B10" s="1572" t="s">
        <v>1098</v>
      </c>
      <c r="C10" s="1572"/>
      <c r="D10" s="1572"/>
      <c r="E10" s="1572"/>
      <c r="F10" s="1572"/>
      <c r="G10" s="1572"/>
      <c r="H10" s="1572"/>
      <c r="I10" s="1570">
        <v>2023</v>
      </c>
      <c r="J10" s="1570"/>
      <c r="K10" s="1570"/>
      <c r="L10" s="1570"/>
      <c r="M10" s="1570"/>
      <c r="N10" s="1570"/>
      <c r="O10" s="1570"/>
      <c r="P10" s="1571"/>
      <c r="Q10" s="347"/>
      <c r="R10" s="347"/>
      <c r="S10" s="347"/>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62"/>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row>
    <row r="11" spans="1:126" s="352" customFormat="1" ht="12" customHeight="1" thickBot="1" x14ac:dyDescent="0.3">
      <c r="B11" s="831"/>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63"/>
      <c r="BF11" s="353"/>
      <c r="BG11" s="353"/>
      <c r="BH11" s="353"/>
      <c r="BI11" s="353"/>
      <c r="BJ11" s="353"/>
      <c r="BK11" s="353"/>
      <c r="BL11" s="353"/>
      <c r="BM11" s="353"/>
      <c r="BN11" s="353"/>
      <c r="BO11" s="353"/>
      <c r="BP11" s="353"/>
      <c r="BQ11" s="353"/>
      <c r="BR11" s="353"/>
      <c r="BS11" s="353"/>
      <c r="BT11" s="358"/>
      <c r="BU11" s="353"/>
      <c r="BV11" s="353"/>
      <c r="BW11" s="353"/>
      <c r="BX11" s="353"/>
      <c r="BY11" s="353"/>
      <c r="BZ11" s="353"/>
      <c r="CA11" s="353"/>
      <c r="CB11" s="353"/>
      <c r="CC11" s="353"/>
      <c r="CD11" s="353"/>
      <c r="CE11" s="358"/>
      <c r="CF11" s="358"/>
      <c r="CG11" s="358"/>
      <c r="CH11" s="358"/>
      <c r="CI11" s="353"/>
      <c r="CJ11" s="353"/>
      <c r="CK11" s="353"/>
      <c r="CL11" s="353"/>
      <c r="CM11" s="353"/>
      <c r="CN11" s="353"/>
      <c r="CO11" s="353"/>
      <c r="CP11" s="353"/>
      <c r="CQ11" s="353"/>
      <c r="CR11" s="353"/>
      <c r="CS11" s="353"/>
      <c r="CT11" s="353"/>
      <c r="CU11" s="353"/>
      <c r="CV11" s="353"/>
      <c r="CW11" s="358"/>
      <c r="CX11" s="358"/>
      <c r="CY11" s="358"/>
      <c r="CZ11" s="358"/>
      <c r="DA11" s="353"/>
      <c r="DB11" s="353"/>
      <c r="DC11" s="353"/>
      <c r="DD11" s="353"/>
      <c r="DE11" s="358"/>
      <c r="DF11" s="358"/>
      <c r="DG11" s="358"/>
      <c r="DH11" s="358"/>
      <c r="DI11" s="353"/>
      <c r="DJ11" s="353"/>
      <c r="DK11" s="353"/>
      <c r="DL11" s="353"/>
      <c r="DM11" s="353"/>
      <c r="DN11" s="353"/>
      <c r="DO11" s="353"/>
      <c r="DP11" s="353"/>
      <c r="DQ11" s="353"/>
      <c r="DR11" s="353"/>
    </row>
    <row r="12" spans="1:126" s="354" customFormat="1" ht="41.25" customHeight="1" thickBot="1" x14ac:dyDescent="0.25">
      <c r="B12" s="833" t="s">
        <v>739</v>
      </c>
      <c r="C12" s="834"/>
      <c r="D12" s="834"/>
      <c r="E12" s="834"/>
      <c r="F12" s="834"/>
      <c r="G12" s="834"/>
      <c r="H12" s="834"/>
      <c r="I12" s="834"/>
      <c r="J12" s="834"/>
      <c r="K12" s="835"/>
      <c r="L12" s="836"/>
      <c r="M12" s="262"/>
      <c r="N12" s="912" t="s">
        <v>738</v>
      </c>
      <c r="O12" s="913"/>
      <c r="P12" s="913"/>
      <c r="Q12" s="913"/>
      <c r="R12" s="913"/>
      <c r="S12" s="914"/>
      <c r="T12" s="373"/>
      <c r="U12" s="912" t="s">
        <v>740</v>
      </c>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4"/>
      <c r="AV12" s="373"/>
      <c r="AW12" s="912" t="s">
        <v>741</v>
      </c>
      <c r="AX12" s="913"/>
      <c r="AY12" s="913"/>
      <c r="AZ12" s="913"/>
      <c r="BA12" s="913"/>
      <c r="BB12" s="913"/>
      <c r="BC12" s="913"/>
      <c r="BD12" s="913"/>
      <c r="BE12" s="913"/>
      <c r="BF12" s="913"/>
      <c r="BG12" s="913"/>
      <c r="BH12" s="913"/>
      <c r="BI12" s="913"/>
      <c r="BJ12" s="914"/>
      <c r="BK12" s="369"/>
      <c r="BL12" s="895" t="s">
        <v>742</v>
      </c>
      <c r="BM12" s="896"/>
      <c r="BN12" s="896"/>
      <c r="BO12" s="896"/>
      <c r="BP12" s="896"/>
      <c r="BQ12" s="896"/>
      <c r="BR12" s="896"/>
      <c r="BS12" s="896"/>
      <c r="BT12" s="896"/>
      <c r="BU12" s="897"/>
      <c r="BV12" s="369"/>
      <c r="BW12" s="1047" t="s">
        <v>651</v>
      </c>
      <c r="BX12" s="1048"/>
      <c r="BY12" s="1048"/>
      <c r="BZ12" s="1048"/>
      <c r="CA12" s="1048"/>
      <c r="CB12" s="1048"/>
      <c r="CC12" s="1048"/>
      <c r="CD12" s="1048"/>
      <c r="CE12" s="1048"/>
      <c r="CF12" s="1048"/>
      <c r="CG12" s="1048"/>
      <c r="CH12" s="1048"/>
      <c r="CI12" s="1048"/>
      <c r="CJ12" s="1048"/>
      <c r="CK12" s="1048"/>
      <c r="CL12" s="1048"/>
      <c r="CM12" s="1048"/>
      <c r="CN12" s="1048"/>
      <c r="CO12" s="1048"/>
      <c r="CP12" s="1048"/>
      <c r="CQ12" s="1048"/>
      <c r="CR12" s="1048"/>
      <c r="CS12" s="1048"/>
      <c r="CT12" s="1048"/>
      <c r="CU12" s="1048"/>
      <c r="CV12" s="1048"/>
      <c r="CW12" s="1048"/>
      <c r="CX12" s="1048"/>
      <c r="CY12" s="1048"/>
      <c r="CZ12" s="1048"/>
      <c r="DA12" s="1048"/>
      <c r="DB12" s="1048"/>
      <c r="DC12" s="1048"/>
      <c r="DD12" s="1048"/>
      <c r="DE12" s="1048"/>
      <c r="DF12" s="1048"/>
      <c r="DG12" s="1048"/>
      <c r="DH12" s="1048"/>
      <c r="DI12" s="1048"/>
      <c r="DJ12" s="1048"/>
      <c r="DK12" s="1048"/>
      <c r="DL12" s="1048"/>
      <c r="DM12" s="1048"/>
      <c r="DN12" s="1048"/>
      <c r="DO12" s="1048"/>
      <c r="DP12" s="1048"/>
      <c r="DQ12" s="1049"/>
      <c r="DR12" s="369"/>
      <c r="DS12" s="1053" t="s">
        <v>729</v>
      </c>
      <c r="DT12" s="1054"/>
      <c r="DU12" s="1054"/>
      <c r="DV12" s="1055"/>
    </row>
    <row r="13" spans="1:126" s="275" customFormat="1" ht="45.75" customHeight="1" thickBot="1" x14ac:dyDescent="0.3">
      <c r="B13" s="843" t="s">
        <v>0</v>
      </c>
      <c r="C13" s="844"/>
      <c r="D13" s="844"/>
      <c r="E13" s="844"/>
      <c r="F13" s="844"/>
      <c r="G13" s="844"/>
      <c r="H13" s="844"/>
      <c r="I13" s="844"/>
      <c r="J13" s="844"/>
      <c r="K13" s="845"/>
      <c r="L13" s="846"/>
      <c r="M13" s="262"/>
      <c r="N13" s="1561" t="s">
        <v>352</v>
      </c>
      <c r="O13" s="1562"/>
      <c r="P13" s="1562"/>
      <c r="Q13" s="1562"/>
      <c r="R13" s="1562"/>
      <c r="S13" s="1563"/>
      <c r="T13" s="373"/>
      <c r="U13" s="930" t="s">
        <v>558</v>
      </c>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1"/>
      <c r="AU13" s="932"/>
      <c r="AV13" s="373"/>
      <c r="AW13" s="959" t="s">
        <v>593</v>
      </c>
      <c r="AX13" s="960"/>
      <c r="AY13" s="960"/>
      <c r="AZ13" s="960"/>
      <c r="BA13" s="960"/>
      <c r="BB13" s="960"/>
      <c r="BC13" s="960"/>
      <c r="BD13" s="960"/>
      <c r="BE13" s="960"/>
      <c r="BF13" s="960"/>
      <c r="BG13" s="960"/>
      <c r="BH13" s="960"/>
      <c r="BI13" s="960"/>
      <c r="BJ13" s="961"/>
      <c r="BK13" s="370"/>
      <c r="BL13" s="898"/>
      <c r="BM13" s="899"/>
      <c r="BN13" s="899"/>
      <c r="BO13" s="899"/>
      <c r="BP13" s="899"/>
      <c r="BQ13" s="899"/>
      <c r="BR13" s="899"/>
      <c r="BS13" s="899"/>
      <c r="BT13" s="899"/>
      <c r="BU13" s="900"/>
      <c r="BV13" s="370"/>
      <c r="BW13" s="1050" t="s">
        <v>797</v>
      </c>
      <c r="BX13" s="1051"/>
      <c r="BY13" s="1051"/>
      <c r="BZ13" s="1051"/>
      <c r="CA13" s="1051"/>
      <c r="CB13" s="1051"/>
      <c r="CC13" s="1051"/>
      <c r="CD13" s="1051"/>
      <c r="CE13" s="1051"/>
      <c r="CF13" s="1051"/>
      <c r="CG13" s="1051"/>
      <c r="CH13" s="1051"/>
      <c r="CI13" s="1051"/>
      <c r="CJ13" s="1051"/>
      <c r="CK13" s="1051"/>
      <c r="CL13" s="1051"/>
      <c r="CM13" s="1051"/>
      <c r="CN13" s="1051"/>
      <c r="CO13" s="1051"/>
      <c r="CP13" s="1051"/>
      <c r="CQ13" s="1051"/>
      <c r="CR13" s="1051"/>
      <c r="CS13" s="1051"/>
      <c r="CT13" s="1051"/>
      <c r="CU13" s="1051"/>
      <c r="CV13" s="1051"/>
      <c r="CW13" s="1051"/>
      <c r="CX13" s="1051"/>
      <c r="CY13" s="1051"/>
      <c r="CZ13" s="1051"/>
      <c r="DA13" s="1051"/>
      <c r="DB13" s="1051"/>
      <c r="DC13" s="1051"/>
      <c r="DD13" s="1051"/>
      <c r="DE13" s="1051"/>
      <c r="DF13" s="1051"/>
      <c r="DG13" s="1051"/>
      <c r="DH13" s="1051"/>
      <c r="DI13" s="1051"/>
      <c r="DJ13" s="1051"/>
      <c r="DK13" s="1051"/>
      <c r="DL13" s="1051"/>
      <c r="DM13" s="1051"/>
      <c r="DN13" s="1051"/>
      <c r="DO13" s="1051"/>
      <c r="DP13" s="1051"/>
      <c r="DQ13" s="1052"/>
      <c r="DR13" s="369"/>
      <c r="DS13" s="1056"/>
      <c r="DT13" s="1057"/>
      <c r="DU13" s="1057"/>
      <c r="DV13" s="1058"/>
    </row>
    <row r="14" spans="1:126" s="275" customFormat="1" ht="31.5" customHeight="1" thickBot="1" x14ac:dyDescent="0.3">
      <c r="B14" s="840" t="s">
        <v>1</v>
      </c>
      <c r="C14" s="819" t="s">
        <v>272</v>
      </c>
      <c r="D14" s="819" t="s">
        <v>351</v>
      </c>
      <c r="E14" s="819" t="s">
        <v>678</v>
      </c>
      <c r="F14" s="822" t="s">
        <v>483</v>
      </c>
      <c r="G14" s="825" t="s">
        <v>853</v>
      </c>
      <c r="H14" s="828" t="s">
        <v>867</v>
      </c>
      <c r="I14" s="800" t="s">
        <v>985</v>
      </c>
      <c r="J14" s="837" t="s">
        <v>484</v>
      </c>
      <c r="K14" s="976" t="s">
        <v>874</v>
      </c>
      <c r="L14" s="1013" t="s">
        <v>872</v>
      </c>
      <c r="M14" s="262"/>
      <c r="N14" s="1555" t="s">
        <v>646</v>
      </c>
      <c r="O14" s="1556"/>
      <c r="P14" s="1556"/>
      <c r="Q14" s="1556"/>
      <c r="R14" s="1556"/>
      <c r="S14" s="1557"/>
      <c r="T14" s="262"/>
      <c r="U14" s="922" t="s">
        <v>645</v>
      </c>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4"/>
      <c r="AU14" s="925"/>
      <c r="AV14" s="262"/>
      <c r="AW14" s="962" t="s">
        <v>601</v>
      </c>
      <c r="AX14" s="963"/>
      <c r="AY14" s="963"/>
      <c r="AZ14" s="963"/>
      <c r="BA14" s="963"/>
      <c r="BB14" s="963"/>
      <c r="BC14" s="963"/>
      <c r="BD14" s="963"/>
      <c r="BE14" s="963"/>
      <c r="BF14" s="963"/>
      <c r="BG14" s="963"/>
      <c r="BH14" s="963"/>
      <c r="BI14" s="963"/>
      <c r="BJ14" s="964"/>
      <c r="BK14" s="371"/>
      <c r="BL14" s="901"/>
      <c r="BM14" s="902"/>
      <c r="BN14" s="902"/>
      <c r="BO14" s="902"/>
      <c r="BP14" s="902"/>
      <c r="BQ14" s="902"/>
      <c r="BR14" s="902"/>
      <c r="BS14" s="902"/>
      <c r="BT14" s="902"/>
      <c r="BU14" s="903"/>
      <c r="BV14" s="371"/>
      <c r="BW14" s="1035" t="s">
        <v>654</v>
      </c>
      <c r="BX14" s="1036"/>
      <c r="BY14" s="1036"/>
      <c r="BZ14" s="1036"/>
      <c r="CA14" s="1036"/>
      <c r="CB14" s="1036"/>
      <c r="CC14" s="1036"/>
      <c r="CD14" s="1036"/>
      <c r="CE14" s="1036"/>
      <c r="CF14" s="1036"/>
      <c r="CG14" s="1036"/>
      <c r="CH14" s="1036"/>
      <c r="CI14" s="1036"/>
      <c r="CJ14" s="1036"/>
      <c r="CK14" s="1036"/>
      <c r="CL14" s="1036"/>
      <c r="CM14" s="1036"/>
      <c r="CN14" s="1036"/>
      <c r="CO14" s="1036"/>
      <c r="CP14" s="1036"/>
      <c r="CQ14" s="1037"/>
      <c r="CR14" s="372"/>
      <c r="CS14" s="1071" t="s">
        <v>664</v>
      </c>
      <c r="CT14" s="1072"/>
      <c r="CU14" s="1072"/>
      <c r="CV14" s="1072"/>
      <c r="CW14" s="1072"/>
      <c r="CX14" s="1072"/>
      <c r="CY14" s="1072"/>
      <c r="CZ14" s="1072"/>
      <c r="DA14" s="1072"/>
      <c r="DB14" s="1072"/>
      <c r="DC14" s="1072"/>
      <c r="DD14" s="1072"/>
      <c r="DE14" s="1072"/>
      <c r="DF14" s="1072"/>
      <c r="DG14" s="1072"/>
      <c r="DH14" s="1072"/>
      <c r="DI14" s="1072"/>
      <c r="DJ14" s="1072"/>
      <c r="DK14" s="1072"/>
      <c r="DL14" s="1072"/>
      <c r="DM14" s="1072"/>
      <c r="DN14" s="1072"/>
      <c r="DO14" s="1072"/>
      <c r="DP14" s="1072"/>
      <c r="DQ14" s="1073"/>
      <c r="DR14" s="369"/>
      <c r="DS14" s="1056"/>
      <c r="DT14" s="1057"/>
      <c r="DU14" s="1057"/>
      <c r="DV14" s="1058"/>
    </row>
    <row r="15" spans="1:126" s="275" customFormat="1" ht="31.5" customHeight="1" thickBot="1" x14ac:dyDescent="0.3">
      <c r="B15" s="841"/>
      <c r="C15" s="820"/>
      <c r="D15" s="820"/>
      <c r="E15" s="820"/>
      <c r="F15" s="823"/>
      <c r="G15" s="826"/>
      <c r="H15" s="829"/>
      <c r="I15" s="801"/>
      <c r="J15" s="838"/>
      <c r="K15" s="977"/>
      <c r="L15" s="1014"/>
      <c r="M15" s="262"/>
      <c r="N15" s="1558"/>
      <c r="O15" s="1559"/>
      <c r="P15" s="1559"/>
      <c r="Q15" s="1559"/>
      <c r="R15" s="1559"/>
      <c r="S15" s="1560"/>
      <c r="T15" s="262"/>
      <c r="U15" s="926" t="s">
        <v>560</v>
      </c>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8"/>
      <c r="AU15" s="929"/>
      <c r="AV15" s="262"/>
      <c r="AW15" s="971" t="s">
        <v>515</v>
      </c>
      <c r="AX15" s="972"/>
      <c r="AY15" s="1005" t="s">
        <v>450</v>
      </c>
      <c r="AZ15" s="972"/>
      <c r="BA15" s="1007" t="s">
        <v>598</v>
      </c>
      <c r="BB15" s="916" t="s">
        <v>600</v>
      </c>
      <c r="BC15" s="262"/>
      <c r="BD15" s="262"/>
      <c r="BE15" s="262"/>
      <c r="BF15" s="955" t="s">
        <v>649</v>
      </c>
      <c r="BG15" s="955"/>
      <c r="BH15" s="955"/>
      <c r="BI15" s="955"/>
      <c r="BJ15" s="956"/>
      <c r="BK15" s="369"/>
      <c r="BL15" s="904" t="s">
        <v>672</v>
      </c>
      <c r="BM15" s="905"/>
      <c r="BN15" s="905"/>
      <c r="BO15" s="905"/>
      <c r="BP15" s="905"/>
      <c r="BQ15" s="905"/>
      <c r="BR15" s="905"/>
      <c r="BS15" s="905"/>
      <c r="BT15" s="906"/>
      <c r="BU15" s="907"/>
      <c r="BV15" s="369"/>
      <c r="BW15" s="1038"/>
      <c r="BX15" s="1039"/>
      <c r="BY15" s="1039"/>
      <c r="BZ15" s="1039"/>
      <c r="CA15" s="1039"/>
      <c r="CB15" s="1039"/>
      <c r="CC15" s="1039"/>
      <c r="CD15" s="1039"/>
      <c r="CE15" s="1039"/>
      <c r="CF15" s="1039"/>
      <c r="CG15" s="1039"/>
      <c r="CH15" s="1039"/>
      <c r="CI15" s="1039"/>
      <c r="CJ15" s="1039"/>
      <c r="CK15" s="1039"/>
      <c r="CL15" s="1039"/>
      <c r="CM15" s="1039"/>
      <c r="CN15" s="1039"/>
      <c r="CO15" s="1039"/>
      <c r="CP15" s="1039"/>
      <c r="CQ15" s="1040"/>
      <c r="CR15" s="372"/>
      <c r="CS15" s="1074"/>
      <c r="CT15" s="1075"/>
      <c r="CU15" s="1075"/>
      <c r="CV15" s="1075"/>
      <c r="CW15" s="1075"/>
      <c r="CX15" s="1075"/>
      <c r="CY15" s="1075"/>
      <c r="CZ15" s="1075"/>
      <c r="DA15" s="1075"/>
      <c r="DB15" s="1075"/>
      <c r="DC15" s="1075"/>
      <c r="DD15" s="1075"/>
      <c r="DE15" s="1075"/>
      <c r="DF15" s="1075"/>
      <c r="DG15" s="1075"/>
      <c r="DH15" s="1075"/>
      <c r="DI15" s="1075"/>
      <c r="DJ15" s="1075"/>
      <c r="DK15" s="1075"/>
      <c r="DL15" s="1075"/>
      <c r="DM15" s="1075"/>
      <c r="DN15" s="1075"/>
      <c r="DO15" s="1075"/>
      <c r="DP15" s="1075"/>
      <c r="DQ15" s="1076"/>
      <c r="DR15" s="369"/>
      <c r="DS15" s="1059"/>
      <c r="DT15" s="1060"/>
      <c r="DU15" s="1060"/>
      <c r="DV15" s="1061"/>
    </row>
    <row r="16" spans="1:126" s="275" customFormat="1" ht="31.5" customHeight="1" thickBot="1" x14ac:dyDescent="0.3">
      <c r="B16" s="841"/>
      <c r="C16" s="820"/>
      <c r="D16" s="820"/>
      <c r="E16" s="820"/>
      <c r="F16" s="823"/>
      <c r="G16" s="826"/>
      <c r="H16" s="829"/>
      <c r="I16" s="801"/>
      <c r="J16" s="838"/>
      <c r="K16" s="977"/>
      <c r="L16" s="1014"/>
      <c r="M16" s="262"/>
      <c r="N16" s="937" t="s">
        <v>306</v>
      </c>
      <c r="O16" s="1549" t="s">
        <v>2</v>
      </c>
      <c r="P16" s="1550"/>
      <c r="Q16" s="820" t="s">
        <v>3</v>
      </c>
      <c r="R16" s="820"/>
      <c r="S16" s="879" t="s">
        <v>4</v>
      </c>
      <c r="T16" s="262"/>
      <c r="U16" s="936" t="s">
        <v>559</v>
      </c>
      <c r="V16" s="939" t="s">
        <v>579</v>
      </c>
      <c r="W16" s="939"/>
      <c r="X16" s="881" t="s">
        <v>758</v>
      </c>
      <c r="Y16" s="881"/>
      <c r="Z16" s="881"/>
      <c r="AA16" s="881"/>
      <c r="AB16" s="881"/>
      <c r="AC16" s="881"/>
      <c r="AD16" s="881"/>
      <c r="AE16" s="881"/>
      <c r="AF16" s="881"/>
      <c r="AG16" s="881"/>
      <c r="AH16" s="881"/>
      <c r="AI16" s="933" t="s">
        <v>756</v>
      </c>
      <c r="AJ16" s="933" t="s">
        <v>757</v>
      </c>
      <c r="AK16" s="1034" t="s">
        <v>570</v>
      </c>
      <c r="AL16" s="1034"/>
      <c r="AM16" s="1034"/>
      <c r="AN16" s="1034"/>
      <c r="AO16" s="1034"/>
      <c r="AP16" s="1034"/>
      <c r="AQ16" s="822" t="s">
        <v>647</v>
      </c>
      <c r="AR16" s="822"/>
      <c r="AS16" s="822"/>
      <c r="AT16" s="822"/>
      <c r="AU16" s="1032"/>
      <c r="AV16" s="262"/>
      <c r="AW16" s="973"/>
      <c r="AX16" s="974"/>
      <c r="AY16" s="1006"/>
      <c r="AZ16" s="974"/>
      <c r="BA16" s="1008"/>
      <c r="BB16" s="917"/>
      <c r="BC16" s="262"/>
      <c r="BD16" s="262"/>
      <c r="BE16" s="262"/>
      <c r="BF16" s="957"/>
      <c r="BG16" s="957"/>
      <c r="BH16" s="957"/>
      <c r="BI16" s="957"/>
      <c r="BJ16" s="958"/>
      <c r="BK16" s="369"/>
      <c r="BL16" s="908"/>
      <c r="BM16" s="909"/>
      <c r="BN16" s="909"/>
      <c r="BO16" s="909"/>
      <c r="BP16" s="909"/>
      <c r="BQ16" s="909"/>
      <c r="BR16" s="909"/>
      <c r="BS16" s="909"/>
      <c r="BT16" s="910"/>
      <c r="BU16" s="911"/>
      <c r="BV16" s="369"/>
      <c r="BW16" s="1010" t="s">
        <v>656</v>
      </c>
      <c r="BX16" s="1011"/>
      <c r="BY16" s="1011"/>
      <c r="BZ16" s="1011"/>
      <c r="CA16" s="1011"/>
      <c r="CB16" s="1011"/>
      <c r="CC16" s="1011"/>
      <c r="CD16" s="1012"/>
      <c r="CE16" s="432"/>
      <c r="CF16" s="432"/>
      <c r="CG16" s="432"/>
      <c r="CH16" s="432"/>
      <c r="CI16" s="1016" t="s">
        <v>730</v>
      </c>
      <c r="CJ16" s="1011"/>
      <c r="CK16" s="1011"/>
      <c r="CL16" s="1011"/>
      <c r="CM16" s="1011"/>
      <c r="CN16" s="1011"/>
      <c r="CO16" s="1011"/>
      <c r="CP16" s="1011"/>
      <c r="CQ16" s="1017"/>
      <c r="CR16" s="433"/>
      <c r="CS16" s="891" t="s">
        <v>657</v>
      </c>
      <c r="CT16" s="892"/>
      <c r="CU16" s="892"/>
      <c r="CV16" s="892"/>
      <c r="CW16" s="892"/>
      <c r="CX16" s="892"/>
      <c r="CY16" s="892"/>
      <c r="CZ16" s="892"/>
      <c r="DA16" s="892"/>
      <c r="DB16" s="892"/>
      <c r="DC16" s="892"/>
      <c r="DD16" s="892"/>
      <c r="DE16" s="892"/>
      <c r="DF16" s="892"/>
      <c r="DG16" s="892"/>
      <c r="DH16" s="892"/>
      <c r="DI16" s="892"/>
      <c r="DJ16" s="892"/>
      <c r="DK16" s="892"/>
      <c r="DL16" s="892"/>
      <c r="DM16" s="892"/>
      <c r="DN16" s="892"/>
      <c r="DO16" s="892"/>
      <c r="DP16" s="892"/>
      <c r="DQ16" s="893"/>
      <c r="DR16" s="369"/>
      <c r="DS16" s="1062" t="s">
        <v>436</v>
      </c>
      <c r="DT16" s="1063"/>
      <c r="DU16" s="1063"/>
      <c r="DV16" s="1064"/>
    </row>
    <row r="17" spans="1:126" s="275" customFormat="1" ht="31.5" customHeight="1" thickBot="1" x14ac:dyDescent="0.3">
      <c r="B17" s="841"/>
      <c r="C17" s="820"/>
      <c r="D17" s="820"/>
      <c r="E17" s="820"/>
      <c r="F17" s="823"/>
      <c r="G17" s="826"/>
      <c r="H17" s="829"/>
      <c r="I17" s="801"/>
      <c r="J17" s="838"/>
      <c r="K17" s="977"/>
      <c r="L17" s="1014"/>
      <c r="M17" s="262"/>
      <c r="N17" s="937"/>
      <c r="O17" s="1551"/>
      <c r="P17" s="1552"/>
      <c r="Q17" s="820"/>
      <c r="R17" s="820"/>
      <c r="S17" s="879"/>
      <c r="T17" s="262"/>
      <c r="U17" s="937"/>
      <c r="V17" s="940"/>
      <c r="W17" s="940"/>
      <c r="X17" s="873" t="s">
        <v>561</v>
      </c>
      <c r="Y17" s="873"/>
      <c r="Z17" s="873"/>
      <c r="AA17" s="873"/>
      <c r="AB17" s="873"/>
      <c r="AC17" s="873"/>
      <c r="AD17" s="874" t="s">
        <v>563</v>
      </c>
      <c r="AE17" s="874"/>
      <c r="AF17" s="874"/>
      <c r="AG17" s="874"/>
      <c r="AH17" s="838" t="s">
        <v>580</v>
      </c>
      <c r="AI17" s="934"/>
      <c r="AJ17" s="934"/>
      <c r="AK17" s="874" t="s">
        <v>566</v>
      </c>
      <c r="AL17" s="874"/>
      <c r="AM17" s="874" t="s">
        <v>306</v>
      </c>
      <c r="AN17" s="874"/>
      <c r="AO17" s="874" t="s">
        <v>567</v>
      </c>
      <c r="AP17" s="874"/>
      <c r="AQ17" s="823"/>
      <c r="AR17" s="823"/>
      <c r="AS17" s="823"/>
      <c r="AT17" s="823"/>
      <c r="AU17" s="1033"/>
      <c r="AV17" s="262"/>
      <c r="AW17" s="969" t="s">
        <v>594</v>
      </c>
      <c r="AX17" s="967" t="s">
        <v>595</v>
      </c>
      <c r="AY17" s="967" t="s">
        <v>596</v>
      </c>
      <c r="AZ17" s="967" t="s">
        <v>597</v>
      </c>
      <c r="BA17" s="1008"/>
      <c r="BB17" s="917"/>
      <c r="BC17" s="262"/>
      <c r="BD17" s="262"/>
      <c r="BE17" s="262"/>
      <c r="BF17" s="957"/>
      <c r="BG17" s="957"/>
      <c r="BH17" s="957"/>
      <c r="BI17" s="957"/>
      <c r="BJ17" s="958"/>
      <c r="BK17" s="369"/>
      <c r="BL17" s="947" t="s">
        <v>671</v>
      </c>
      <c r="BM17" s="948"/>
      <c r="BN17" s="948"/>
      <c r="BO17" s="948"/>
      <c r="BP17" s="948"/>
      <c r="BQ17" s="949"/>
      <c r="BR17" s="374"/>
      <c r="BS17" s="941" t="s">
        <v>674</v>
      </c>
      <c r="BT17" s="942"/>
      <c r="BU17" s="943"/>
      <c r="BV17" s="369"/>
      <c r="BW17" s="979" t="s">
        <v>652</v>
      </c>
      <c r="BX17" s="980"/>
      <c r="BY17" s="980"/>
      <c r="BZ17" s="980"/>
      <c r="CA17" s="1041" t="s">
        <v>798</v>
      </c>
      <c r="CB17" s="1041"/>
      <c r="CC17" s="1041"/>
      <c r="CD17" s="1041"/>
      <c r="CE17" s="1042" t="s">
        <v>799</v>
      </c>
      <c r="CF17" s="1082"/>
      <c r="CG17" s="1082"/>
      <c r="CH17" s="1083"/>
      <c r="CI17" s="980" t="s">
        <v>653</v>
      </c>
      <c r="CJ17" s="980"/>
      <c r="CK17" s="980"/>
      <c r="CL17" s="980"/>
      <c r="CM17" s="1041" t="s">
        <v>663</v>
      </c>
      <c r="CN17" s="1041"/>
      <c r="CO17" s="1041"/>
      <c r="CP17" s="1042"/>
      <c r="CQ17" s="1077" t="s">
        <v>655</v>
      </c>
      <c r="CR17" s="375"/>
      <c r="CS17" s="1018" t="s">
        <v>652</v>
      </c>
      <c r="CT17" s="1019"/>
      <c r="CU17" s="1019"/>
      <c r="CV17" s="1019"/>
      <c r="CW17" s="1161" t="s">
        <v>816</v>
      </c>
      <c r="CX17" s="1161"/>
      <c r="CY17" s="1161"/>
      <c r="CZ17" s="1161"/>
      <c r="DA17" s="1020" t="s">
        <v>798</v>
      </c>
      <c r="DB17" s="1020"/>
      <c r="DC17" s="1020"/>
      <c r="DD17" s="1020"/>
      <c r="DE17" s="1020" t="s">
        <v>799</v>
      </c>
      <c r="DF17" s="1020"/>
      <c r="DG17" s="1020"/>
      <c r="DH17" s="1020"/>
      <c r="DI17" s="1019" t="s">
        <v>653</v>
      </c>
      <c r="DJ17" s="1019"/>
      <c r="DK17" s="1019"/>
      <c r="DL17" s="1019"/>
      <c r="DM17" s="1020" t="s">
        <v>663</v>
      </c>
      <c r="DN17" s="1020"/>
      <c r="DO17" s="1020"/>
      <c r="DP17" s="1020"/>
      <c r="DQ17" s="1079" t="s">
        <v>655</v>
      </c>
      <c r="DR17" s="369"/>
      <c r="DS17" s="1065"/>
      <c r="DT17" s="1066"/>
      <c r="DU17" s="1066"/>
      <c r="DV17" s="1067"/>
    </row>
    <row r="18" spans="1:126" s="275" customFormat="1" ht="43.5" customHeight="1" thickBot="1" x14ac:dyDescent="0.3">
      <c r="B18" s="841"/>
      <c r="C18" s="820"/>
      <c r="D18" s="820"/>
      <c r="E18" s="820"/>
      <c r="F18" s="823"/>
      <c r="G18" s="826"/>
      <c r="H18" s="829"/>
      <c r="I18" s="801"/>
      <c r="J18" s="838"/>
      <c r="K18" s="977"/>
      <c r="L18" s="1014"/>
      <c r="M18" s="262"/>
      <c r="N18" s="937"/>
      <c r="O18" s="1551"/>
      <c r="P18" s="1552"/>
      <c r="Q18" s="820"/>
      <c r="R18" s="820"/>
      <c r="S18" s="879"/>
      <c r="T18" s="262"/>
      <c r="U18" s="937"/>
      <c r="V18" s="876" t="s">
        <v>515</v>
      </c>
      <c r="W18" s="876" t="s">
        <v>450</v>
      </c>
      <c r="X18" s="876" t="s">
        <v>562</v>
      </c>
      <c r="Y18" s="876"/>
      <c r="Z18" s="887" t="s">
        <v>159</v>
      </c>
      <c r="AA18" s="887"/>
      <c r="AB18" s="887" t="s">
        <v>158</v>
      </c>
      <c r="AC18" s="887"/>
      <c r="AD18" s="872" t="s">
        <v>564</v>
      </c>
      <c r="AE18" s="872"/>
      <c r="AF18" s="872" t="s">
        <v>565</v>
      </c>
      <c r="AG18" s="872"/>
      <c r="AH18" s="838"/>
      <c r="AI18" s="934"/>
      <c r="AJ18" s="934"/>
      <c r="AK18" s="434" t="s">
        <v>568</v>
      </c>
      <c r="AL18" s="434" t="s">
        <v>569</v>
      </c>
      <c r="AM18" s="434" t="s">
        <v>571</v>
      </c>
      <c r="AN18" s="434" t="s">
        <v>572</v>
      </c>
      <c r="AO18" s="434" t="s">
        <v>573</v>
      </c>
      <c r="AP18" s="434" t="s">
        <v>574</v>
      </c>
      <c r="AQ18" s="820" t="s">
        <v>648</v>
      </c>
      <c r="AR18" s="874" t="s">
        <v>603</v>
      </c>
      <c r="AS18" s="829" t="s">
        <v>602</v>
      </c>
      <c r="AT18" s="887" t="s">
        <v>778</v>
      </c>
      <c r="AU18" s="920" t="s">
        <v>644</v>
      </c>
      <c r="AV18" s="262"/>
      <c r="AW18" s="969"/>
      <c r="AX18" s="967"/>
      <c r="AY18" s="967"/>
      <c r="AZ18" s="967"/>
      <c r="BA18" s="1008"/>
      <c r="BB18" s="917"/>
      <c r="BC18" s="262"/>
      <c r="BD18" s="262"/>
      <c r="BE18" s="262"/>
      <c r="BF18" s="953" t="s">
        <v>650</v>
      </c>
      <c r="BG18" s="953"/>
      <c r="BH18" s="953"/>
      <c r="BI18" s="953"/>
      <c r="BJ18" s="954"/>
      <c r="BK18" s="263"/>
      <c r="BL18" s="950"/>
      <c r="BM18" s="951"/>
      <c r="BN18" s="951"/>
      <c r="BO18" s="951"/>
      <c r="BP18" s="951"/>
      <c r="BQ18" s="952"/>
      <c r="BR18" s="374"/>
      <c r="BS18" s="944"/>
      <c r="BT18" s="945"/>
      <c r="BU18" s="946"/>
      <c r="BV18" s="263"/>
      <c r="BW18" s="1086" t="s">
        <v>662</v>
      </c>
      <c r="BX18" s="894"/>
      <c r="BY18" s="894"/>
      <c r="BZ18" s="894"/>
      <c r="CA18" s="894" t="s">
        <v>662</v>
      </c>
      <c r="CB18" s="894"/>
      <c r="CC18" s="894"/>
      <c r="CD18" s="894"/>
      <c r="CE18" s="1043" t="s">
        <v>800</v>
      </c>
      <c r="CF18" s="1084"/>
      <c r="CG18" s="1084"/>
      <c r="CH18" s="1085"/>
      <c r="CI18" s="894" t="s">
        <v>662</v>
      </c>
      <c r="CJ18" s="894"/>
      <c r="CK18" s="894"/>
      <c r="CL18" s="894"/>
      <c r="CM18" s="894" t="s">
        <v>662</v>
      </c>
      <c r="CN18" s="894"/>
      <c r="CO18" s="894"/>
      <c r="CP18" s="1043"/>
      <c r="CQ18" s="1078"/>
      <c r="CR18" s="376"/>
      <c r="CS18" s="1021" t="s">
        <v>662</v>
      </c>
      <c r="CT18" s="1022"/>
      <c r="CU18" s="1022"/>
      <c r="CV18" s="1022"/>
      <c r="CW18" s="1022" t="s">
        <v>606</v>
      </c>
      <c r="CX18" s="1022"/>
      <c r="CY18" s="1022"/>
      <c r="CZ18" s="1022"/>
      <c r="DA18" s="1022" t="s">
        <v>662</v>
      </c>
      <c r="DB18" s="1022"/>
      <c r="DC18" s="1022"/>
      <c r="DD18" s="1022"/>
      <c r="DE18" s="1022" t="s">
        <v>800</v>
      </c>
      <c r="DF18" s="1022"/>
      <c r="DG18" s="1022"/>
      <c r="DH18" s="1022"/>
      <c r="DI18" s="1022" t="s">
        <v>662</v>
      </c>
      <c r="DJ18" s="1022"/>
      <c r="DK18" s="1022"/>
      <c r="DL18" s="1022"/>
      <c r="DM18" s="1022" t="s">
        <v>662</v>
      </c>
      <c r="DN18" s="1022"/>
      <c r="DO18" s="1022"/>
      <c r="DP18" s="1022"/>
      <c r="DQ18" s="1080"/>
      <c r="DR18" s="369"/>
      <c r="DS18" s="429"/>
      <c r="DT18" s="430"/>
      <c r="DU18" s="430"/>
      <c r="DV18" s="431"/>
    </row>
    <row r="19" spans="1:126" s="356" customFormat="1" ht="57.75" customHeight="1" thickBot="1" x14ac:dyDescent="0.3">
      <c r="B19" s="842"/>
      <c r="C19" s="821"/>
      <c r="D19" s="821"/>
      <c r="E19" s="821"/>
      <c r="F19" s="824"/>
      <c r="G19" s="827"/>
      <c r="H19" s="830"/>
      <c r="I19" s="802"/>
      <c r="J19" s="839"/>
      <c r="K19" s="978"/>
      <c r="L19" s="1015"/>
      <c r="M19" s="262"/>
      <c r="N19" s="938"/>
      <c r="O19" s="1553"/>
      <c r="P19" s="1554"/>
      <c r="Q19" s="821"/>
      <c r="R19" s="821"/>
      <c r="S19" s="880"/>
      <c r="T19" s="262"/>
      <c r="U19" s="938"/>
      <c r="V19" s="877"/>
      <c r="W19" s="877"/>
      <c r="X19" s="377">
        <v>0</v>
      </c>
      <c r="Y19" s="377">
        <v>0.25</v>
      </c>
      <c r="Z19" s="377">
        <v>0</v>
      </c>
      <c r="AA19" s="377">
        <v>0.15</v>
      </c>
      <c r="AB19" s="377">
        <v>0</v>
      </c>
      <c r="AC19" s="377">
        <v>0.1</v>
      </c>
      <c r="AD19" s="377">
        <v>0</v>
      </c>
      <c r="AE19" s="377">
        <v>0.25</v>
      </c>
      <c r="AF19" s="377">
        <v>0</v>
      </c>
      <c r="AG19" s="377">
        <v>0.15</v>
      </c>
      <c r="AH19" s="839"/>
      <c r="AI19" s="935"/>
      <c r="AJ19" s="935"/>
      <c r="AK19" s="406" t="s">
        <v>189</v>
      </c>
      <c r="AL19" s="407" t="s">
        <v>39</v>
      </c>
      <c r="AM19" s="408" t="s">
        <v>575</v>
      </c>
      <c r="AN19" s="409" t="s">
        <v>576</v>
      </c>
      <c r="AO19" s="406" t="s">
        <v>189</v>
      </c>
      <c r="AP19" s="407" t="s">
        <v>39</v>
      </c>
      <c r="AQ19" s="821"/>
      <c r="AR19" s="919"/>
      <c r="AS19" s="830"/>
      <c r="AT19" s="915"/>
      <c r="AU19" s="921"/>
      <c r="AV19" s="262"/>
      <c r="AW19" s="970"/>
      <c r="AX19" s="968"/>
      <c r="AY19" s="968"/>
      <c r="AZ19" s="968"/>
      <c r="BA19" s="1009"/>
      <c r="BB19" s="918"/>
      <c r="BC19" s="378"/>
      <c r="BD19" s="378"/>
      <c r="BE19" s="378"/>
      <c r="BF19" s="965" t="s">
        <v>868</v>
      </c>
      <c r="BG19" s="965"/>
      <c r="BH19" s="965"/>
      <c r="BI19" s="965"/>
      <c r="BJ19" s="966"/>
      <c r="BK19" s="380"/>
      <c r="BL19" s="410" t="s">
        <v>665</v>
      </c>
      <c r="BM19" s="411" t="s">
        <v>666</v>
      </c>
      <c r="BN19" s="411" t="s">
        <v>667</v>
      </c>
      <c r="BO19" s="411" t="s">
        <v>668</v>
      </c>
      <c r="BP19" s="411" t="s">
        <v>669</v>
      </c>
      <c r="BQ19" s="412" t="s">
        <v>670</v>
      </c>
      <c r="BR19" s="374"/>
      <c r="BS19" s="413" t="s">
        <v>673</v>
      </c>
      <c r="BT19" s="526" t="s">
        <v>792</v>
      </c>
      <c r="BU19" s="527" t="s">
        <v>793</v>
      </c>
      <c r="BV19" s="380"/>
      <c r="BW19" s="543" t="s">
        <v>658</v>
      </c>
      <c r="BX19" s="542" t="s">
        <v>659</v>
      </c>
      <c r="BY19" s="542" t="s">
        <v>660</v>
      </c>
      <c r="BZ19" s="542" t="s">
        <v>661</v>
      </c>
      <c r="CA19" s="542" t="s">
        <v>658</v>
      </c>
      <c r="CB19" s="542" t="s">
        <v>659</v>
      </c>
      <c r="CC19" s="542" t="s">
        <v>660</v>
      </c>
      <c r="CD19" s="542" t="s">
        <v>661</v>
      </c>
      <c r="CE19" s="542" t="s">
        <v>658</v>
      </c>
      <c r="CF19" s="542" t="s">
        <v>659</v>
      </c>
      <c r="CG19" s="542" t="s">
        <v>660</v>
      </c>
      <c r="CH19" s="542" t="s">
        <v>661</v>
      </c>
      <c r="CI19" s="542" t="s">
        <v>658</v>
      </c>
      <c r="CJ19" s="542" t="s">
        <v>659</v>
      </c>
      <c r="CK19" s="542" t="s">
        <v>660</v>
      </c>
      <c r="CL19" s="542" t="s">
        <v>661</v>
      </c>
      <c r="CM19" s="542" t="s">
        <v>658</v>
      </c>
      <c r="CN19" s="542" t="s">
        <v>659</v>
      </c>
      <c r="CO19" s="542" t="s">
        <v>660</v>
      </c>
      <c r="CP19" s="544" t="s">
        <v>661</v>
      </c>
      <c r="CQ19" s="1078"/>
      <c r="CR19" s="381"/>
      <c r="CS19" s="546" t="s">
        <v>658</v>
      </c>
      <c r="CT19" s="545" t="s">
        <v>659</v>
      </c>
      <c r="CU19" s="545" t="s">
        <v>660</v>
      </c>
      <c r="CV19" s="545" t="s">
        <v>661</v>
      </c>
      <c r="CW19" s="1162" t="s">
        <v>658</v>
      </c>
      <c r="CX19" s="1162"/>
      <c r="CY19" s="1162" t="s">
        <v>659</v>
      </c>
      <c r="CZ19" s="1162"/>
      <c r="DA19" s="545" t="s">
        <v>658</v>
      </c>
      <c r="DB19" s="545" t="s">
        <v>659</v>
      </c>
      <c r="DC19" s="545" t="s">
        <v>660</v>
      </c>
      <c r="DD19" s="545" t="s">
        <v>661</v>
      </c>
      <c r="DE19" s="545" t="s">
        <v>658</v>
      </c>
      <c r="DF19" s="545" t="s">
        <v>659</v>
      </c>
      <c r="DG19" s="545" t="s">
        <v>660</v>
      </c>
      <c r="DH19" s="545" t="s">
        <v>661</v>
      </c>
      <c r="DI19" s="545" t="s">
        <v>658</v>
      </c>
      <c r="DJ19" s="545" t="s">
        <v>659</v>
      </c>
      <c r="DK19" s="545" t="s">
        <v>660</v>
      </c>
      <c r="DL19" s="545" t="s">
        <v>661</v>
      </c>
      <c r="DM19" s="545" t="s">
        <v>658</v>
      </c>
      <c r="DN19" s="545" t="s">
        <v>659</v>
      </c>
      <c r="DO19" s="545" t="s">
        <v>660</v>
      </c>
      <c r="DP19" s="545" t="s">
        <v>661</v>
      </c>
      <c r="DQ19" s="1081"/>
      <c r="DR19" s="433"/>
      <c r="DS19" s="382" t="s">
        <v>5</v>
      </c>
      <c r="DT19" s="383" t="s">
        <v>438</v>
      </c>
      <c r="DU19" s="383" t="s">
        <v>432</v>
      </c>
      <c r="DV19" s="383" t="s">
        <v>433</v>
      </c>
    </row>
    <row r="20" spans="1:126" s="275" customFormat="1" ht="80.25" customHeight="1" x14ac:dyDescent="0.25">
      <c r="B20" s="797">
        <v>1</v>
      </c>
      <c r="C20" s="848" t="s">
        <v>636</v>
      </c>
      <c r="D20" s="848" t="s">
        <v>618</v>
      </c>
      <c r="E20" s="848" t="s">
        <v>591</v>
      </c>
      <c r="F20" s="866" t="s">
        <v>589</v>
      </c>
      <c r="G20" s="851" t="s">
        <v>912</v>
      </c>
      <c r="H20" s="508" t="s">
        <v>911</v>
      </c>
      <c r="I20" s="439" t="s">
        <v>879</v>
      </c>
      <c r="J20" s="854" t="str">
        <f>IF(F20="","",(CONCATENATE("Posibilidad de afectación ",F20," ",G20," ",H20," ",H21," ",H22," ",H23," ",H24)))</f>
        <v xml:space="preserve">Posibilidad de afectación Económica y Reputacional  por desviación y/o perdida de recursos financieros, debido a la falta de seguimiento a los registros que afectan los saldos en caja y  bancos, de igual forma  la no realización de  los arqueos de caja en los diferentes puntos de atención y de recaduo de la Subred y a la no verificación, cruce  y descargue del sistema de información de los pagos autorizados  por los diferentes conceptos,  </v>
      </c>
      <c r="K20" s="816" t="s">
        <v>268</v>
      </c>
      <c r="L20" s="869" t="s">
        <v>842</v>
      </c>
      <c r="M20" s="260"/>
      <c r="N20" s="863" t="s">
        <v>884</v>
      </c>
      <c r="O20" s="860">
        <f>IF(ISERROR(VLOOKUP($N20,Listas!$E$20:$F$24,2,FALSE)),"",(VLOOKUP($N20,Listas!$E$20:$F$24,2,FALSE)))</f>
        <v>0.8</v>
      </c>
      <c r="P20" s="857" t="str">
        <f>IF(ISERROR(VLOOKUP($O20,Listas!$E$3:$F$7,2,FALSE)),"",(VLOOKUP($O20,Listas!$E$3:$F$7,2,FALSE)))</f>
        <v>ALTA
Es viable que el evento ocurra en la mayoria de las circunstancias.</v>
      </c>
      <c r="Q20" s="807" t="s">
        <v>851</v>
      </c>
      <c r="R20" s="810">
        <f>IF(ISERROR(VLOOKUP($Q20,Listas!$E$28:$F$35,2,FALSE)),"",(VLOOKUP($Q20,Listas!$E$28:$F$35,2,FALSE)))</f>
        <v>1</v>
      </c>
      <c r="S20" s="813" t="str">
        <f t="shared" ref="S20" si="0">IF(O20="","",(CONCATENATE("R.INHERENTE
",(IF(AND($O20=0.2,$R20=0.2),1,(IF(AND($O20=0.2,$R20=0.4),6,(IF(AND($O20=0.2,$R20=0.6),11,(IF(AND($O20=0.2,$R20=0.8),16,(IF(AND($O20=0.2,$R20=1),21,(IF(AND($O20=0.4,$R20=0.2),2,(IF(AND($O20=0.4,$R20=0.4),7,(IF(AND($O20=0.4,$R20=0.6),12,(IF(AND($O20=0.4,$R20=0.8),17,(IF(AND($O20=0.4,$R20=1),22,(IF(AND($O20=0.6,$R20=0.2),3,(IF(AND($O20=0.6,$R20=0.4),8,(IF(AND($O20=0.6,$R20=0.6),13,(IF(AND($O20=0.6,$R20=0.8),18,(IF(AND($O20=0.6,$R20=1),23,(IF(AND($O20=0.8,$R20=0.2),4,(IF(AND($O20=0.8,$R20=0.4),9,(IF(AND($O20=0.8,$R20=0.6),14,(IF(AND($O20=0.8,$R20=0.8),19,(IF(AND($O20=0.8,$R20=1),24,(IF(AND($O20=1,$R20=0.2),5,(IF(AND($O20=1,$R20=0.4),10,(IF(AND($O20=1,$R20=0.6),15,(IF(AND($O20=1,$R20=0.8),20,(IF(AND($O20=1,$R20=1),25,"")))))))))))))))))))))))))))))))))))))))))))))))))))))</f>
        <v>R.INHERENTE
24</v>
      </c>
      <c r="T20" s="445">
        <f>+VLOOKUP($S20,Listas!$D$112:$E$136,2,FALSE)</f>
        <v>24</v>
      </c>
      <c r="U20" s="530" t="s">
        <v>923</v>
      </c>
      <c r="V20" s="446" t="s">
        <v>731</v>
      </c>
      <c r="W20" s="883" t="s">
        <v>43</v>
      </c>
      <c r="X20" s="878">
        <v>25</v>
      </c>
      <c r="Y20" s="878"/>
      <c r="Z20" s="878"/>
      <c r="AA20" s="878"/>
      <c r="AB20" s="878"/>
      <c r="AC20" s="878"/>
      <c r="AD20" s="878"/>
      <c r="AE20" s="878"/>
      <c r="AF20" s="878">
        <v>15</v>
      </c>
      <c r="AG20" s="878"/>
      <c r="AH20" s="447">
        <f t="shared" ref="AH20:AH24" si="1">X20+Z20+AB20+AD20+AF20</f>
        <v>40</v>
      </c>
      <c r="AI20" s="448">
        <v>0.48</v>
      </c>
      <c r="AJ20" s="1151">
        <f>R20</f>
        <v>1</v>
      </c>
      <c r="AK20" s="888" t="s">
        <v>189</v>
      </c>
      <c r="AL20" s="888"/>
      <c r="AM20" s="889" t="s">
        <v>577</v>
      </c>
      <c r="AN20" s="889"/>
      <c r="AO20" s="888" t="s">
        <v>189</v>
      </c>
      <c r="AP20" s="888"/>
      <c r="AQ20" s="533" t="s">
        <v>924</v>
      </c>
      <c r="AR20" s="528" t="s">
        <v>915</v>
      </c>
      <c r="AS20" s="450" t="s">
        <v>940</v>
      </c>
      <c r="AT20" s="451" t="s">
        <v>917</v>
      </c>
      <c r="AU20" s="452" t="s">
        <v>941</v>
      </c>
      <c r="AV20" s="453">
        <f>+(IF(AND($AW20&gt;0,$AW20&lt;=0.2),0.2,(IF(AND($AW20&gt;0.2,$AW20&lt;=0.4),0.4,(IF(AND($AW20&gt;0.4,$AW20&lt;=0.6),0.6,(IF(AND($AW20&gt;0.6,$AW20&lt;=0.8),0.8,(IF($AW20&gt;0.8,1,""))))))))))</f>
        <v>0.2</v>
      </c>
      <c r="AW20" s="993">
        <f>+MIN(AI20:AI24)</f>
        <v>0.17280000000000001</v>
      </c>
      <c r="AX20" s="996" t="str">
        <f t="shared" ref="AX20:AX74" si="2">+(IF($AV20=0.2,"MUY BAJA",(IF($AV20=0.4,"BAJA",(IF($AV20=0.6,"MEDIA",(IF($AV20=0.8,"ALTA",(IF($AV20=1,"MUY ALTA",""))))))))))</f>
        <v>MUY BAJA</v>
      </c>
      <c r="AY20" s="999">
        <f>+MIN(AJ20:AJ24)</f>
        <v>1</v>
      </c>
      <c r="AZ20" s="996" t="str">
        <f t="shared" ref="AZ20:AZ74" si="3">+(IF($BC20=0.2,"MUY BAJA",(IF($BC20=0.4,"BAJA",(IF($BC20=0.6,"MEDIA",(IF($BC20=0.8,"ALTA",(IF($BC20=1,"MUY ALTA",""))))))))))</f>
        <v>MUY ALTA</v>
      </c>
      <c r="BA20" s="1002" t="str">
        <f t="shared" ref="BA20:BA74" si="4">IF($AV20="","",(CONCATENATE("R.RESIDUAL
",(IF(AND($AV20=0.2,$BC20=0.2),1,(IF(AND($AV20=0.2,$BC20=0.4),6,(IF(AND($AV20=0.2,$BC20=0.6),11,(IF(AND($AV20=0.2,$BC20=0.8),16,(IF(AND($AV20=0.2,$BC20=1),21,(IF(AND($AV20=0.4,$BC20=0.2),2,(IF(AND($AV20=0.4,$BC20=0.4),7,(IF(AND($AV20=0.4,$BC20=0.6),12,(IF(AND($AV20=0.4,$BC20=0.8),17,(IF(AND($AV20=0.4,$BC20=1),22,(IF(AND($AV20=0.6,$BC20=0.2),3,(IF(AND($AV20=0.6,$BC20=0.4),8,(IF(AND($AV20=0.6,$BC20=0.6),13,(IF(AND($AV20=0.6,$BC20=0.8),18,(IF(AND($AV20=0.6,$BC20=1),23,(IF(AND($AV20=0.8,$BC20=0.2),4,(IF(AND($AV20=0.8,$BC20=0.4),9,(IF(AND($AV20=0.8,$BC20=0.6),14,(IF(AND($AV20=0.8,$BC20=0.8),19,(IF(AND($AV20=0.8,$BC20=1),24,(IF(AND($AV20=1,$BC20=0.2),5,(IF(AND($AV20=1,$BC20=0.4),10,(IF(AND($AV20=1,$BC20=0.6),15,(IF(AND($AV20=1,$BC20=0.8),20,(IF(AND($AV20=1,$BC20=1),25,"")))))))))))))))))))))))))))))))))))))))))))))))))))))</f>
        <v>R.RESIDUAL
21</v>
      </c>
      <c r="BB20" s="990" t="s">
        <v>599</v>
      </c>
      <c r="BC20" s="453">
        <f>+(IF(AND($AY20&gt;0,$AY20&lt;=0.2),0.2,(IF(AND($AY20&gt;0.2,$AY20&lt;=0.4),0.4,(IF(AND($AY20&gt;0.4,$AY20&lt;=0.6),0.6,(IF(AND($AY20&gt;0.6,$AY20&lt;=0.8),0.8,(IF($AY20&gt;0.8,1,""))))))))))</f>
        <v>1</v>
      </c>
      <c r="BD20" s="373">
        <f>+VLOOKUP($BA20,Listas!$F$112:$G$136,2,FALSE)</f>
        <v>21</v>
      </c>
      <c r="BE20" s="359">
        <v>1</v>
      </c>
      <c r="BF20" s="454" t="str">
        <f>IF(ISERROR(IF(S20="R.INHERENTE
5","R. INHERENTE",(IF(BA20="R.RESIDUAL
5","R. RESIDUAL"," ")))),"",(IF(S20="R.INHERENTE
5","R. INHERENTE",(IF(BA20="R.RESIDUAL
5","R. RESIDUAL"," ")))))</f>
        <v xml:space="preserve"> </v>
      </c>
      <c r="BG20" s="455" t="str">
        <f>IF(ISERROR(IF(S20="R.INHERENTE
10","R. INHERENTE",(IF(BA20="R.RESIDUAL
10","R. RESIDUAL"," ")))),"",(IF(S20="R.INHERENTE
10","R. INHERENTE",(IF(BA20="R.RESIDUAL
10","R. RESIDUAL"," ")))))</f>
        <v xml:space="preserve"> </v>
      </c>
      <c r="BH20" s="456" t="str">
        <f>IF(ISERROR(IF(S20="R.INHERENTE
15","R. INHERENTE",(IF(BA20="R.RESIDUAL
15","R. RESIDUAL"," ")))),"",(IF(S20="R.INHERENTE
15","R. INHERENTE",(IF(BA20="R.RESIDUAL
15","R. RESIDUAL"," ")))))</f>
        <v xml:space="preserve"> </v>
      </c>
      <c r="BI20" s="456" t="str">
        <f>IF(ISERROR(IF(S20="R.INHERENTE
20","R. INHERENTE",(IF(BA20="R.RESIDUAL
20","R. RESIDUAL"," ")))),"",(IF(S20="R.INHERENTE
20","R. INHERENTE",(IF(BA20="R.RESIDUAL
20","R. RESIDUAL"," ")))))</f>
        <v xml:space="preserve"> </v>
      </c>
      <c r="BJ20" s="457" t="str">
        <f>IF(ISERROR(IF(S20="R.INHERENTE
25","R. INHERENTE",(IF(BA20="R.RESIDUAL
25","R. RESIDUAL"," ")))),"",(IF(S20="R.INHERENTE
25","R. INHERENTE",(IF(BA20="R.RESIDUAL
25","R. RESIDUAL"," ")))))</f>
        <v xml:space="preserve"> </v>
      </c>
      <c r="BK20" s="263"/>
      <c r="BL20" s="1029" t="s">
        <v>43</v>
      </c>
      <c r="BM20" s="984" t="s">
        <v>43</v>
      </c>
      <c r="BN20" s="984" t="s">
        <v>43</v>
      </c>
      <c r="BO20" s="984" t="s">
        <v>43</v>
      </c>
      <c r="BP20" s="984" t="s">
        <v>43</v>
      </c>
      <c r="BQ20" s="987"/>
      <c r="BR20" s="355"/>
      <c r="BS20" s="1026" t="s">
        <v>928</v>
      </c>
      <c r="BT20" s="779" t="s">
        <v>920</v>
      </c>
      <c r="BU20" s="1023" t="s">
        <v>918</v>
      </c>
      <c r="BV20" s="261"/>
      <c r="BW20" s="981">
        <v>44653</v>
      </c>
      <c r="BX20" s="1044">
        <v>44788</v>
      </c>
      <c r="BY20" s="785"/>
      <c r="BZ20" s="785"/>
      <c r="CA20" s="782" t="s">
        <v>1066</v>
      </c>
      <c r="CB20" s="782" t="s">
        <v>1066</v>
      </c>
      <c r="CC20" s="785"/>
      <c r="CD20" s="785"/>
      <c r="CE20" s="782" t="s">
        <v>1066</v>
      </c>
      <c r="CF20" s="782" t="s">
        <v>1066</v>
      </c>
      <c r="CG20" s="785"/>
      <c r="CH20" s="785"/>
      <c r="CI20" s="782" t="s">
        <v>1067</v>
      </c>
      <c r="CJ20" s="782" t="s">
        <v>1067</v>
      </c>
      <c r="CK20" s="785"/>
      <c r="CL20" s="785"/>
      <c r="CM20" s="782" t="s">
        <v>1066</v>
      </c>
      <c r="CN20" s="782" t="s">
        <v>1066</v>
      </c>
      <c r="CO20" s="785"/>
      <c r="CP20" s="785"/>
      <c r="CQ20" s="1068" t="s">
        <v>1068</v>
      </c>
      <c r="CR20" s="276"/>
      <c r="CS20" s="1087">
        <v>45023</v>
      </c>
      <c r="CT20" s="1090">
        <v>45156</v>
      </c>
      <c r="CU20" s="1093"/>
      <c r="CV20" s="788"/>
      <c r="CW20" s="788"/>
      <c r="CX20" s="788"/>
      <c r="CY20" s="788"/>
      <c r="CZ20" s="788"/>
      <c r="DA20" s="782" t="s">
        <v>1066</v>
      </c>
      <c r="DB20" s="782" t="s">
        <v>1066</v>
      </c>
      <c r="DC20" s="788"/>
      <c r="DD20" s="788"/>
      <c r="DE20" s="782" t="s">
        <v>1066</v>
      </c>
      <c r="DF20" s="782" t="s">
        <v>1066</v>
      </c>
      <c r="DG20" s="788"/>
      <c r="DH20" s="788"/>
      <c r="DI20" s="782" t="s">
        <v>1067</v>
      </c>
      <c r="DJ20" s="782" t="s">
        <v>1067</v>
      </c>
      <c r="DK20" s="788"/>
      <c r="DL20" s="788"/>
      <c r="DM20" s="782" t="s">
        <v>1066</v>
      </c>
      <c r="DN20" s="782" t="s">
        <v>1066</v>
      </c>
      <c r="DO20" s="788"/>
      <c r="DP20" s="788"/>
      <c r="DQ20" s="1068" t="s">
        <v>1068</v>
      </c>
      <c r="DR20" s="265"/>
      <c r="DS20" s="266"/>
      <c r="DT20" s="267"/>
      <c r="DU20" s="267"/>
      <c r="DV20" s="268"/>
    </row>
    <row r="21" spans="1:126" s="275" customFormat="1" ht="80.25" customHeight="1" x14ac:dyDescent="0.25">
      <c r="B21" s="798"/>
      <c r="C21" s="849"/>
      <c r="D21" s="849"/>
      <c r="E21" s="849"/>
      <c r="F21" s="867"/>
      <c r="G21" s="852"/>
      <c r="H21" s="503" t="s">
        <v>922</v>
      </c>
      <c r="I21" s="441" t="s">
        <v>879</v>
      </c>
      <c r="J21" s="855"/>
      <c r="K21" s="817"/>
      <c r="L21" s="870"/>
      <c r="M21" s="260"/>
      <c r="N21" s="864"/>
      <c r="O21" s="861"/>
      <c r="P21" s="858"/>
      <c r="Q21" s="808"/>
      <c r="R21" s="811"/>
      <c r="S21" s="814"/>
      <c r="T21" s="445"/>
      <c r="U21" s="531" t="s">
        <v>913</v>
      </c>
      <c r="V21" s="465" t="s">
        <v>731</v>
      </c>
      <c r="W21" s="884"/>
      <c r="X21" s="847">
        <v>25</v>
      </c>
      <c r="Y21" s="847"/>
      <c r="Z21" s="847"/>
      <c r="AA21" s="847"/>
      <c r="AB21" s="847"/>
      <c r="AC21" s="847"/>
      <c r="AD21" s="847"/>
      <c r="AE21" s="847"/>
      <c r="AF21" s="847">
        <v>15</v>
      </c>
      <c r="AG21" s="847"/>
      <c r="AH21" s="466">
        <f t="shared" si="1"/>
        <v>40</v>
      </c>
      <c r="AI21" s="479">
        <v>0.28799999999999998</v>
      </c>
      <c r="AJ21" s="1152"/>
      <c r="AK21" s="882" t="s">
        <v>189</v>
      </c>
      <c r="AL21" s="882"/>
      <c r="AM21" s="886" t="s">
        <v>577</v>
      </c>
      <c r="AN21" s="886"/>
      <c r="AO21" s="882" t="s">
        <v>189</v>
      </c>
      <c r="AP21" s="882"/>
      <c r="AQ21" s="534" t="s">
        <v>925</v>
      </c>
      <c r="AR21" s="529" t="s">
        <v>604</v>
      </c>
      <c r="AS21" s="468" t="s">
        <v>919</v>
      </c>
      <c r="AT21" s="480" t="s">
        <v>920</v>
      </c>
      <c r="AU21" s="481" t="s">
        <v>942</v>
      </c>
      <c r="AV21" s="373"/>
      <c r="AW21" s="994"/>
      <c r="AX21" s="997"/>
      <c r="AY21" s="1000"/>
      <c r="AZ21" s="997"/>
      <c r="BA21" s="1003"/>
      <c r="BB21" s="991"/>
      <c r="BC21" s="277"/>
      <c r="BD21" s="470"/>
      <c r="BE21" s="359">
        <v>0.8</v>
      </c>
      <c r="BF21" s="471" t="str">
        <f>IF(ISERROR(IF(S20="R.INHERENTE
4","R. INHERENTE",(IF(BA20="R.RESIDUAL
4","R. RESIDUAL"," ")))),"",(IF(S20="R.INHERENTE
4","R. INHERENTE",(IF(BA20="R.RESIDUAL
4","R. RESIDUAL"," ")))))</f>
        <v xml:space="preserve"> </v>
      </c>
      <c r="BG21" s="472" t="str">
        <f>IF(ISERROR(IF(S20="R.INHERENTE
9","R. INHERENTE",(IF(BA20="R.RESIDUAL
9","R. RESIDUAL"," ")))),"",(IF(S20="R.INHERENTE
9","R. INHERENTE",(IF(BA20="R.RESIDUAL
9","R. RESIDUAL"," ")))))</f>
        <v xml:space="preserve"> </v>
      </c>
      <c r="BH21" s="473" t="str">
        <f>IF(ISERROR(IF(S20="R.INHERENTE
14","R. INHERENTE",(IF(BA20="R.RESIDUAL
14","R. RESIDUAL"," ")))),"",(IF(S20="R.INHERENTE
14","R. INHERENTE",(IF(BA20="R.RESIDUAL
14","R. RESIDUAL"," ")))))</f>
        <v xml:space="preserve"> </v>
      </c>
      <c r="BI21" s="474" t="str">
        <f>IF(ISERROR(IF(S20="R.INHERENTE
19","R. INHERENTE",(IF(BA20="R.RESIDUAL
19","R. RESIDUAL"," ")))),"",(IF(S20="R.INHERENTE
19","R. INHERENTE",(IF(BA20="R.RESIDUAL
19","R. RESIDUAL"," ")))))</f>
        <v xml:space="preserve"> </v>
      </c>
      <c r="BJ21" s="475" t="str">
        <f>IF(ISERROR(IF(S20="R.INHERENTE
24","R. INHERENTE",(IF(BA20="R.RESIDUAL
24","R. RESIDUAL"," ")))),"",(IF(S20="R.INHERENTE
24","R. INHERENTE",(IF(BA20="R.RESIDUAL
24","R. RESIDUAL"," ")))))</f>
        <v>R. INHERENTE</v>
      </c>
      <c r="BK21" s="263"/>
      <c r="BL21" s="1030"/>
      <c r="BM21" s="985"/>
      <c r="BN21" s="985"/>
      <c r="BO21" s="985"/>
      <c r="BP21" s="985"/>
      <c r="BQ21" s="988"/>
      <c r="BR21" s="355"/>
      <c r="BS21" s="1027"/>
      <c r="BT21" s="780"/>
      <c r="BU21" s="1024"/>
      <c r="BV21" s="261"/>
      <c r="BW21" s="982"/>
      <c r="BX21" s="1045"/>
      <c r="BY21" s="786"/>
      <c r="BZ21" s="786"/>
      <c r="CA21" s="783"/>
      <c r="CB21" s="783"/>
      <c r="CC21" s="786"/>
      <c r="CD21" s="786"/>
      <c r="CE21" s="783"/>
      <c r="CF21" s="783"/>
      <c r="CG21" s="786"/>
      <c r="CH21" s="786"/>
      <c r="CI21" s="783"/>
      <c r="CJ21" s="783"/>
      <c r="CK21" s="786"/>
      <c r="CL21" s="786"/>
      <c r="CM21" s="783"/>
      <c r="CN21" s="783"/>
      <c r="CO21" s="786"/>
      <c r="CP21" s="786"/>
      <c r="CQ21" s="1069"/>
      <c r="CR21" s="276"/>
      <c r="CS21" s="1088"/>
      <c r="CT21" s="1091"/>
      <c r="CU21" s="1094"/>
      <c r="CV21" s="789"/>
      <c r="CW21" s="789"/>
      <c r="CX21" s="789"/>
      <c r="CY21" s="789"/>
      <c r="CZ21" s="789"/>
      <c r="DA21" s="783"/>
      <c r="DB21" s="783"/>
      <c r="DC21" s="789"/>
      <c r="DD21" s="789"/>
      <c r="DE21" s="783"/>
      <c r="DF21" s="783"/>
      <c r="DG21" s="789"/>
      <c r="DH21" s="789"/>
      <c r="DI21" s="783"/>
      <c r="DJ21" s="783"/>
      <c r="DK21" s="789"/>
      <c r="DL21" s="789"/>
      <c r="DM21" s="783"/>
      <c r="DN21" s="783"/>
      <c r="DO21" s="789"/>
      <c r="DP21" s="789"/>
      <c r="DQ21" s="1069"/>
      <c r="DR21" s="265"/>
      <c r="DS21" s="269"/>
      <c r="DT21" s="270"/>
      <c r="DU21" s="270"/>
      <c r="DV21" s="271"/>
    </row>
    <row r="22" spans="1:126" s="275" customFormat="1" ht="80.25" customHeight="1" x14ac:dyDescent="0.25">
      <c r="B22" s="798"/>
      <c r="C22" s="849"/>
      <c r="D22" s="849"/>
      <c r="E22" s="849"/>
      <c r="F22" s="867"/>
      <c r="G22" s="852"/>
      <c r="H22" s="503" t="s">
        <v>934</v>
      </c>
      <c r="I22" s="441" t="s">
        <v>879</v>
      </c>
      <c r="J22" s="855"/>
      <c r="K22" s="817"/>
      <c r="L22" s="870"/>
      <c r="M22" s="260"/>
      <c r="N22" s="864"/>
      <c r="O22" s="861"/>
      <c r="P22" s="858"/>
      <c r="Q22" s="808"/>
      <c r="R22" s="811"/>
      <c r="S22" s="814"/>
      <c r="T22" s="445"/>
      <c r="U22" s="531" t="s">
        <v>935</v>
      </c>
      <c r="V22" s="465" t="s">
        <v>731</v>
      </c>
      <c r="W22" s="884"/>
      <c r="X22" s="847">
        <v>25</v>
      </c>
      <c r="Y22" s="847"/>
      <c r="Z22" s="847"/>
      <c r="AA22" s="847"/>
      <c r="AB22" s="847"/>
      <c r="AC22" s="847"/>
      <c r="AD22" s="847"/>
      <c r="AE22" s="847"/>
      <c r="AF22" s="847">
        <v>15</v>
      </c>
      <c r="AG22" s="847"/>
      <c r="AH22" s="466">
        <f t="shared" si="1"/>
        <v>40</v>
      </c>
      <c r="AI22" s="479">
        <v>0.17280000000000001</v>
      </c>
      <c r="AJ22" s="1152"/>
      <c r="AK22" s="882" t="s">
        <v>189</v>
      </c>
      <c r="AL22" s="882"/>
      <c r="AM22" s="886" t="s">
        <v>577</v>
      </c>
      <c r="AN22" s="886"/>
      <c r="AO22" s="882" t="s">
        <v>189</v>
      </c>
      <c r="AP22" s="882"/>
      <c r="AQ22" s="534" t="s">
        <v>926</v>
      </c>
      <c r="AR22" s="529" t="s">
        <v>916</v>
      </c>
      <c r="AS22" s="468" t="s">
        <v>927</v>
      </c>
      <c r="AT22" s="480" t="s">
        <v>921</v>
      </c>
      <c r="AU22" s="481" t="s">
        <v>942</v>
      </c>
      <c r="AV22" s="373"/>
      <c r="AW22" s="994"/>
      <c r="AX22" s="997"/>
      <c r="AY22" s="1000"/>
      <c r="AZ22" s="997"/>
      <c r="BA22" s="1003"/>
      <c r="BB22" s="991"/>
      <c r="BC22" s="277"/>
      <c r="BD22" s="470"/>
      <c r="BE22" s="359">
        <v>0.60000000000000009</v>
      </c>
      <c r="BF22" s="471" t="str">
        <f>IF(ISERROR(IF(S20="R.INHERENTE
3","R. INHERENTE",(IF(BA20="R.RESIDUAL
3","R. RESIDUAL"," ")))),"",(IF(S20="R.INHERENTE
3","R. INHERENTE",(IF(BA20="R.RESIDUAL
3","R. RESIDUAL"," ")))))</f>
        <v xml:space="preserve"> </v>
      </c>
      <c r="BG22" s="472" t="str">
        <f>IF(ISERROR(IF(S20="R.INHERENTE
8","R. INHERENTE",(IF(BA20="R.RESIDUAL
8","R. RESIDUAL"," ")))),"",(IF(S20="R.INHERENTE
8","R. INHERENTE",(IF(BA20="R.RESIDUAL
8","R. RESIDUAL"," ")))))</f>
        <v xml:space="preserve"> </v>
      </c>
      <c r="BH22" s="473" t="str">
        <f>IF(ISERROR(IF(S20="R.INHERENTE
13","R. INHERENTE",(IF(BA20="R.RESIDUAL
13","R. RESIDUAL"," ")))),"",(IF(S20="R.INHERENTE
13","R. INHERENTE",(IF(BA20="R.RESIDUAL
13","R. RESIDUAL"," ")))))</f>
        <v xml:space="preserve"> </v>
      </c>
      <c r="BI22" s="474" t="str">
        <f>IF(ISERROR(IF(S20="R.INHERENTE
18","R. INHERENTE",(IF(BA20="R.RESIDUAL
18","R. RESIDUAL"," ")))),"",(IF(S20="R.INHERENTE
18","R. INHERENTE",(IF(BA20="R.RESIDUAL
18","R. RESIDUAL"," ")))))</f>
        <v xml:space="preserve"> </v>
      </c>
      <c r="BJ22" s="475" t="str">
        <f>IF(ISERROR(IF(S20="R.INHERENTE
23","R. INHERENTE",(IF(BA20="R.RESIDUAL
23","R. RESIDUAL"," ")))),"",(IF(S20="R.INHERENTE
23","R. INHERENTE",(IF(BA20="R.RESIDUAL
23","R. RESIDUAL"," ")))))</f>
        <v xml:space="preserve"> </v>
      </c>
      <c r="BK22" s="263"/>
      <c r="BL22" s="1030"/>
      <c r="BM22" s="985"/>
      <c r="BN22" s="985"/>
      <c r="BO22" s="985"/>
      <c r="BP22" s="985"/>
      <c r="BQ22" s="988"/>
      <c r="BR22" s="355"/>
      <c r="BS22" s="1027"/>
      <c r="BT22" s="780"/>
      <c r="BU22" s="1024"/>
      <c r="BV22" s="261"/>
      <c r="BW22" s="982"/>
      <c r="BX22" s="1045"/>
      <c r="BY22" s="786"/>
      <c r="BZ22" s="786"/>
      <c r="CA22" s="783"/>
      <c r="CB22" s="783"/>
      <c r="CC22" s="786"/>
      <c r="CD22" s="786"/>
      <c r="CE22" s="783"/>
      <c r="CF22" s="783"/>
      <c r="CG22" s="786"/>
      <c r="CH22" s="786"/>
      <c r="CI22" s="783"/>
      <c r="CJ22" s="783"/>
      <c r="CK22" s="786"/>
      <c r="CL22" s="786"/>
      <c r="CM22" s="783"/>
      <c r="CN22" s="783"/>
      <c r="CO22" s="786"/>
      <c r="CP22" s="786"/>
      <c r="CQ22" s="1069"/>
      <c r="CR22" s="276"/>
      <c r="CS22" s="1088"/>
      <c r="CT22" s="1091"/>
      <c r="CU22" s="1094"/>
      <c r="CV22" s="789"/>
      <c r="CW22" s="789"/>
      <c r="CX22" s="789"/>
      <c r="CY22" s="789"/>
      <c r="CZ22" s="789"/>
      <c r="DA22" s="783"/>
      <c r="DB22" s="783"/>
      <c r="DC22" s="789"/>
      <c r="DD22" s="789"/>
      <c r="DE22" s="783"/>
      <c r="DF22" s="783"/>
      <c r="DG22" s="789"/>
      <c r="DH22" s="789"/>
      <c r="DI22" s="783"/>
      <c r="DJ22" s="783"/>
      <c r="DK22" s="789"/>
      <c r="DL22" s="789"/>
      <c r="DM22" s="783"/>
      <c r="DN22" s="783"/>
      <c r="DO22" s="789"/>
      <c r="DP22" s="789"/>
      <c r="DQ22" s="1069"/>
      <c r="DR22" s="265"/>
      <c r="DS22" s="269"/>
      <c r="DT22" s="270"/>
      <c r="DU22" s="270"/>
      <c r="DV22" s="271"/>
    </row>
    <row r="23" spans="1:126" s="275" customFormat="1" ht="80.25" customHeight="1" x14ac:dyDescent="0.25">
      <c r="B23" s="798"/>
      <c r="C23" s="849"/>
      <c r="D23" s="849"/>
      <c r="E23" s="849"/>
      <c r="F23" s="867"/>
      <c r="G23" s="852"/>
      <c r="H23" s="503"/>
      <c r="I23" s="441" t="s">
        <v>880</v>
      </c>
      <c r="J23" s="855"/>
      <c r="K23" s="817"/>
      <c r="L23" s="870"/>
      <c r="M23" s="260"/>
      <c r="N23" s="864"/>
      <c r="O23" s="861"/>
      <c r="P23" s="858"/>
      <c r="Q23" s="808"/>
      <c r="R23" s="811"/>
      <c r="S23" s="814"/>
      <c r="T23" s="445"/>
      <c r="U23" s="531"/>
      <c r="V23" s="465"/>
      <c r="W23" s="884"/>
      <c r="X23" s="847"/>
      <c r="Y23" s="847"/>
      <c r="Z23" s="847"/>
      <c r="AA23" s="847"/>
      <c r="AB23" s="847"/>
      <c r="AC23" s="847"/>
      <c r="AD23" s="847"/>
      <c r="AE23" s="847"/>
      <c r="AF23" s="847"/>
      <c r="AG23" s="847"/>
      <c r="AH23" s="466">
        <f t="shared" si="1"/>
        <v>0</v>
      </c>
      <c r="AI23" s="479"/>
      <c r="AJ23" s="1152"/>
      <c r="AK23" s="882"/>
      <c r="AL23" s="882"/>
      <c r="AM23" s="886"/>
      <c r="AN23" s="886"/>
      <c r="AO23" s="882"/>
      <c r="AP23" s="882"/>
      <c r="AQ23" s="534"/>
      <c r="AR23" s="529"/>
      <c r="AS23" s="468"/>
      <c r="AT23" s="480"/>
      <c r="AU23" s="481"/>
      <c r="AV23" s="373"/>
      <c r="AW23" s="994"/>
      <c r="AX23" s="997"/>
      <c r="AY23" s="1000"/>
      <c r="AZ23" s="997"/>
      <c r="BA23" s="1003"/>
      <c r="BB23" s="991"/>
      <c r="BC23" s="277"/>
      <c r="BD23" s="470"/>
      <c r="BE23" s="359">
        <v>0.4</v>
      </c>
      <c r="BF23" s="471" t="str">
        <f>IF(ISERROR(IF(S20="R.INHERENTE
2","R. INHERENTE",(IF(BA20="R.RESIDUAL
2","R. RESIDUAL"," ")))),"",(IF(S20="R.INHERENTE
2","R. INHERENTE",(IF(BA20="R.RESIDUAL
2","R. RESIDUAL"," ")))))</f>
        <v xml:space="preserve"> </v>
      </c>
      <c r="BG23" s="472" t="str">
        <f>IF(ISERROR(IF(S20="R.INHERENTE
7","R. INHERENTE",(IF(BA20="R.RESIDUAL
7","R. RESIDUAL"," ")))),"",(IF(S20="R.INHERENTE
7","R. INHERENTE",(IF(BA20="R.RESIDUAL
7","R. RESIDUAL"," ")))))</f>
        <v xml:space="preserve"> </v>
      </c>
      <c r="BH23" s="482" t="str">
        <f>IF(ISERROR(IF(S20="R.INHERENTE
12","R. INHERENTE",(IF(BA20="R.RESIDUAL
12","R. RESIDUAL"," ")))),"",(IF(S20="R.INHERENTE
12","R. INHERENTE",(IF(BA20="R.RESIDUAL
12","R. RESIDUAL"," ")))))</f>
        <v xml:space="preserve"> </v>
      </c>
      <c r="BI23" s="473" t="str">
        <f>IF(ISERROR(IF(S20="R.INHERENTE
17","R. INHERENTE",(IF(BA20="R.RESIDUAL
17","R. RESIDUAL"," ")))),"",(IF(S20="R.INHERENTE
17","R. INHERENTE",(IF(BA20="R.RESIDUAL
17","R. RESIDUAL"," ")))))</f>
        <v xml:space="preserve"> </v>
      </c>
      <c r="BJ23" s="475" t="str">
        <f>IF(ISERROR(IF(S20="R.INHERENTE
22","R. INHERENTE",(IF(BA20="R.RESIDUAL
22","R. RESIDUAL"," ")))),"",(IF(S20="R.INHERENTE
22","R. INHERENTE",(IF(BA20="R.RESIDUAL
22","R. RESIDUAL"," ")))))</f>
        <v xml:space="preserve"> </v>
      </c>
      <c r="BK23" s="263"/>
      <c r="BL23" s="1030"/>
      <c r="BM23" s="985"/>
      <c r="BN23" s="985"/>
      <c r="BO23" s="985"/>
      <c r="BP23" s="985"/>
      <c r="BQ23" s="988"/>
      <c r="BR23" s="355"/>
      <c r="BS23" s="1027"/>
      <c r="BT23" s="780"/>
      <c r="BU23" s="1024"/>
      <c r="BV23" s="261"/>
      <c r="BW23" s="982"/>
      <c r="BX23" s="1045"/>
      <c r="BY23" s="786"/>
      <c r="BZ23" s="786"/>
      <c r="CA23" s="783"/>
      <c r="CB23" s="783"/>
      <c r="CC23" s="786"/>
      <c r="CD23" s="786"/>
      <c r="CE23" s="783"/>
      <c r="CF23" s="783"/>
      <c r="CG23" s="786"/>
      <c r="CH23" s="786"/>
      <c r="CI23" s="783"/>
      <c r="CJ23" s="783"/>
      <c r="CK23" s="786"/>
      <c r="CL23" s="786"/>
      <c r="CM23" s="783"/>
      <c r="CN23" s="783"/>
      <c r="CO23" s="786"/>
      <c r="CP23" s="786"/>
      <c r="CQ23" s="1069"/>
      <c r="CR23" s="276"/>
      <c r="CS23" s="1088"/>
      <c r="CT23" s="1091"/>
      <c r="CU23" s="1094"/>
      <c r="CV23" s="789"/>
      <c r="CW23" s="789"/>
      <c r="CX23" s="789"/>
      <c r="CY23" s="789"/>
      <c r="CZ23" s="789"/>
      <c r="DA23" s="783"/>
      <c r="DB23" s="783"/>
      <c r="DC23" s="789"/>
      <c r="DD23" s="789"/>
      <c r="DE23" s="783"/>
      <c r="DF23" s="783"/>
      <c r="DG23" s="789"/>
      <c r="DH23" s="789"/>
      <c r="DI23" s="783"/>
      <c r="DJ23" s="783"/>
      <c r="DK23" s="789"/>
      <c r="DL23" s="789"/>
      <c r="DM23" s="783"/>
      <c r="DN23" s="783"/>
      <c r="DO23" s="789"/>
      <c r="DP23" s="789"/>
      <c r="DQ23" s="1069"/>
      <c r="DR23" s="265"/>
      <c r="DS23" s="269"/>
      <c r="DT23" s="270"/>
      <c r="DU23" s="270"/>
      <c r="DV23" s="271"/>
    </row>
    <row r="24" spans="1:126" s="275" customFormat="1" ht="80.25" customHeight="1" thickBot="1" x14ac:dyDescent="0.3">
      <c r="B24" s="799"/>
      <c r="C24" s="850"/>
      <c r="D24" s="850"/>
      <c r="E24" s="850"/>
      <c r="F24" s="868"/>
      <c r="G24" s="853"/>
      <c r="H24" s="423"/>
      <c r="I24" s="442" t="s">
        <v>880</v>
      </c>
      <c r="J24" s="856"/>
      <c r="K24" s="818"/>
      <c r="L24" s="871"/>
      <c r="M24" s="260"/>
      <c r="N24" s="865"/>
      <c r="O24" s="862"/>
      <c r="P24" s="859"/>
      <c r="Q24" s="809"/>
      <c r="R24" s="812"/>
      <c r="S24" s="815"/>
      <c r="T24" s="445"/>
      <c r="U24" s="532"/>
      <c r="V24" s="483"/>
      <c r="W24" s="885"/>
      <c r="X24" s="875"/>
      <c r="Y24" s="875"/>
      <c r="Z24" s="875"/>
      <c r="AA24" s="875"/>
      <c r="AB24" s="875"/>
      <c r="AC24" s="875"/>
      <c r="AD24" s="875"/>
      <c r="AE24" s="875"/>
      <c r="AF24" s="875"/>
      <c r="AG24" s="875"/>
      <c r="AH24" s="484">
        <f t="shared" si="1"/>
        <v>0</v>
      </c>
      <c r="AI24" s="485"/>
      <c r="AJ24" s="1153"/>
      <c r="AK24" s="890"/>
      <c r="AL24" s="890"/>
      <c r="AM24" s="975"/>
      <c r="AN24" s="975"/>
      <c r="AO24" s="890"/>
      <c r="AP24" s="890"/>
      <c r="AQ24" s="535"/>
      <c r="AR24" s="486"/>
      <c r="AS24" s="487"/>
      <c r="AT24" s="488"/>
      <c r="AU24" s="489"/>
      <c r="AV24" s="373"/>
      <c r="AW24" s="995"/>
      <c r="AX24" s="998"/>
      <c r="AY24" s="1001"/>
      <c r="AZ24" s="998"/>
      <c r="BA24" s="1004"/>
      <c r="BB24" s="992"/>
      <c r="BC24" s="277"/>
      <c r="BD24" s="470"/>
      <c r="BE24" s="360">
        <v>0.2</v>
      </c>
      <c r="BF24" s="490" t="str">
        <f>IF(ISERROR(IF(S20="R.INHERENTE
1","R. INHERENTE",(IF(BA20="R.RESIDUAL
1","R. RESIDUAL"," ")))),"",(IF(S20="R.INHERENTE
1","R. INHERENTE",(IF(BA20="R.RESIDUAL
1","R. RESIDUAL"," ")))))</f>
        <v xml:space="preserve"> </v>
      </c>
      <c r="BG24" s="491" t="str">
        <f>IF(ISERROR(IF(S20="R.INHERENTE
6","R. INHERENTE",(IF(BA20="R.RESIDUAL
6","R. RESIDUAL"," ")))),"",(IF(S20="R.INHERENTE
6","R. INHERENTE",(IF(BA20="R.RESIDUAL
6","R. RESIDUAL"," ")))))</f>
        <v xml:space="preserve"> </v>
      </c>
      <c r="BH24" s="492" t="str">
        <f>IF(ISERROR(IF(S20="R.INHERENTE
11","R. INHERENTE",(IF(BA20="R.RESIDUAL
11","R. RESIDUAL"," ")))),"",(IF(S20="R.INHERENTE
11","R. INHERENTE",(IF(BA20="R.RESIDUAL
11","R. RESIDUAL"," ")))))</f>
        <v xml:space="preserve"> </v>
      </c>
      <c r="BI24" s="493" t="str">
        <f>IF(ISERROR(IF(S20="R.INHERENTE
16","R. INHERENTE",(IF(BA20="R.RESIDUAL
16","R. RESIDUAL"," ")))),"",(IF(S20="R.INHERENTE
16","R. INHERENTE",(IF(BA20="R.RESIDUAL
16","R. RESIDUAL"," ")))))</f>
        <v xml:space="preserve"> </v>
      </c>
      <c r="BJ24" s="494" t="str">
        <f>IF(ISERROR(IF(S20="R.INHERENTE
21","R. INHERENTE",(IF(BA20="R.RESIDUAL
21","R. RESIDUAL"," ")))),"",(IF(S20="R.INHERENTE
21","R. INHERENTE",(IF(BA20="R.RESIDUAL
21","R. RESIDUAL"," ")))))</f>
        <v>R. RESIDUAL</v>
      </c>
      <c r="BK24" s="263"/>
      <c r="BL24" s="1031"/>
      <c r="BM24" s="986"/>
      <c r="BN24" s="986"/>
      <c r="BO24" s="986"/>
      <c r="BP24" s="986"/>
      <c r="BQ24" s="989"/>
      <c r="BR24" s="384"/>
      <c r="BS24" s="1028"/>
      <c r="BT24" s="781"/>
      <c r="BU24" s="1025"/>
      <c r="BV24" s="261"/>
      <c r="BW24" s="983"/>
      <c r="BX24" s="1046"/>
      <c r="BY24" s="787"/>
      <c r="BZ24" s="787"/>
      <c r="CA24" s="784"/>
      <c r="CB24" s="784"/>
      <c r="CC24" s="787"/>
      <c r="CD24" s="787"/>
      <c r="CE24" s="784"/>
      <c r="CF24" s="784"/>
      <c r="CG24" s="787"/>
      <c r="CH24" s="787"/>
      <c r="CI24" s="784"/>
      <c r="CJ24" s="784"/>
      <c r="CK24" s="787"/>
      <c r="CL24" s="787"/>
      <c r="CM24" s="784"/>
      <c r="CN24" s="784"/>
      <c r="CO24" s="787"/>
      <c r="CP24" s="787"/>
      <c r="CQ24" s="1070"/>
      <c r="CR24" s="276"/>
      <c r="CS24" s="1089"/>
      <c r="CT24" s="1092"/>
      <c r="CU24" s="1095"/>
      <c r="CV24" s="790"/>
      <c r="CW24" s="790"/>
      <c r="CX24" s="790"/>
      <c r="CY24" s="790"/>
      <c r="CZ24" s="790"/>
      <c r="DA24" s="784"/>
      <c r="DB24" s="784"/>
      <c r="DC24" s="790"/>
      <c r="DD24" s="790"/>
      <c r="DE24" s="784"/>
      <c r="DF24" s="784"/>
      <c r="DG24" s="790"/>
      <c r="DH24" s="790"/>
      <c r="DI24" s="784"/>
      <c r="DJ24" s="784"/>
      <c r="DK24" s="790"/>
      <c r="DL24" s="790"/>
      <c r="DM24" s="784"/>
      <c r="DN24" s="784"/>
      <c r="DO24" s="790"/>
      <c r="DP24" s="790"/>
      <c r="DQ24" s="1070"/>
      <c r="DR24" s="265"/>
      <c r="DS24" s="272"/>
      <c r="DT24" s="273"/>
      <c r="DU24" s="273"/>
      <c r="DV24" s="274"/>
    </row>
    <row r="25" spans="1:126" ht="19.5" customHeight="1" thickBot="1" x14ac:dyDescent="0.3">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277"/>
      <c r="AX25" s="277"/>
      <c r="AY25" s="277"/>
      <c r="AZ25" s="277"/>
      <c r="BA25" s="277"/>
      <c r="BB25" s="364"/>
      <c r="BC25" s="364"/>
      <c r="BD25" s="364"/>
      <c r="BF25" s="367">
        <v>0.2</v>
      </c>
      <c r="BG25" s="368">
        <v>0.4</v>
      </c>
      <c r="BH25" s="368">
        <v>0.60000000000000009</v>
      </c>
      <c r="BI25" s="368">
        <v>0.8</v>
      </c>
      <c r="BJ25" s="368">
        <v>1</v>
      </c>
    </row>
    <row r="26" spans="1:126" ht="80.25" customHeight="1" thickBot="1" x14ac:dyDescent="0.3">
      <c r="A26" s="275"/>
      <c r="B26" s="797">
        <v>2</v>
      </c>
      <c r="C26" s="848" t="s">
        <v>636</v>
      </c>
      <c r="D26" s="848" t="s">
        <v>618</v>
      </c>
      <c r="E26" s="848" t="s">
        <v>591</v>
      </c>
      <c r="F26" s="866" t="s">
        <v>589</v>
      </c>
      <c r="G26" s="851" t="s">
        <v>953</v>
      </c>
      <c r="H26" s="508" t="s">
        <v>932</v>
      </c>
      <c r="I26" s="439" t="s">
        <v>879</v>
      </c>
      <c r="J26" s="854" t="str">
        <f>IF(F26="","",(CONCATENATE("Posibilidad de afectación ",F26," ",G26," ",H26," ",H27," ",H28," ",H29," ",H30)))</f>
        <v xml:space="preserve">Posibilidad de afectación Económica y Reputacional  por favorecer a un proveedor en el momento de cancelar las obligaciones, sin tener en cuenta la forma de pago establecida en el contrato y el respectivo respaldo presupuestal, Debido al cambio en las cláusulas contractuales y a la no socialización de estos cambios, de igual forma por la falta de respaldo presupuestal, no contar con un Acto administrativo y la ausencia de los reportes de las cuentas por pagar adquiridas por la Subred. </v>
      </c>
      <c r="K26" s="816" t="s">
        <v>268</v>
      </c>
      <c r="L26" s="869" t="s">
        <v>842</v>
      </c>
      <c r="M26" s="260"/>
      <c r="N26" s="863" t="s">
        <v>884</v>
      </c>
      <c r="O26" s="860">
        <f>IF(ISERROR(VLOOKUP($N26,Listas!$E$20:$F$24,2,FALSE)),"",(VLOOKUP($N26,Listas!$E$20:$F$24,2,FALSE)))</f>
        <v>0.8</v>
      </c>
      <c r="P26" s="857" t="str">
        <f>IF(ISERROR(VLOOKUP($O26,Listas!$E$3:$F$7,2,FALSE)),"",(VLOOKUP($O26,Listas!$E$3:$F$7,2,FALSE)))</f>
        <v>ALTA
Es viable que el evento ocurra en la mayoria de las circunstancias.</v>
      </c>
      <c r="Q26" s="807" t="s">
        <v>851</v>
      </c>
      <c r="R26" s="810">
        <f>IF(ISERROR(VLOOKUP($Q26,Listas!$E$28:$F$35,2,FALSE)),"",(VLOOKUP($Q26,Listas!$E$28:$F$35,2,FALSE)))</f>
        <v>1</v>
      </c>
      <c r="S26" s="813" t="str">
        <f t="shared" ref="S26" si="5">IF(O26="","",(CONCATENATE("R.INHERENTE
",(IF(AND($O26=0.2,$R26=0.2),1,(IF(AND($O26=0.2,$R26=0.4),6,(IF(AND($O26=0.2,$R26=0.6),11,(IF(AND($O26=0.2,$R26=0.8),16,(IF(AND($O26=0.2,$R26=1),21,(IF(AND($O26=0.4,$R26=0.2),2,(IF(AND($O26=0.4,$R26=0.4),7,(IF(AND($O26=0.4,$R26=0.6),12,(IF(AND($O26=0.4,$R26=0.8),17,(IF(AND($O26=0.4,$R26=1),22,(IF(AND($O26=0.6,$R26=0.2),3,(IF(AND($O26=0.6,$R26=0.4),8,(IF(AND($O26=0.6,$R26=0.6),13,(IF(AND($O26=0.6,$R26=0.8),18,(IF(AND($O26=0.6,$R26=1),23,(IF(AND($O26=0.8,$R26=0.2),4,(IF(AND($O26=0.8,$R26=0.4),9,(IF(AND($O26=0.8,$R26=0.6),14,(IF(AND($O26=0.8,$R26=0.8),19,(IF(AND($O26=0.8,$R26=1),24,(IF(AND($O26=1,$R26=0.2),5,(IF(AND($O26=1,$R26=0.4),10,(IF(AND($O26=1,$R26=0.6),15,(IF(AND($O26=1,$R26=0.8),20,(IF(AND($O26=1,$R26=1),25,"")))))))))))))))))))))))))))))))))))))))))))))))))))))</f>
        <v>R.INHERENTE
24</v>
      </c>
      <c r="T26" s="445">
        <f>+VLOOKUP($S26,Listas!$D$112:$E$136,2,FALSE)</f>
        <v>24</v>
      </c>
      <c r="U26" s="530" t="s">
        <v>936</v>
      </c>
      <c r="V26" s="446" t="s">
        <v>731</v>
      </c>
      <c r="W26" s="883" t="s">
        <v>43</v>
      </c>
      <c r="X26" s="878">
        <v>25</v>
      </c>
      <c r="Y26" s="878"/>
      <c r="Z26" s="878"/>
      <c r="AA26" s="878"/>
      <c r="AB26" s="878"/>
      <c r="AC26" s="878"/>
      <c r="AD26" s="878"/>
      <c r="AE26" s="878"/>
      <c r="AF26" s="878">
        <v>15</v>
      </c>
      <c r="AG26" s="878"/>
      <c r="AH26" s="513">
        <f>X26+Z26+AB26+AD26+AF26</f>
        <v>40</v>
      </c>
      <c r="AI26" s="514">
        <v>0.48</v>
      </c>
      <c r="AJ26" s="1131">
        <f>R26</f>
        <v>1</v>
      </c>
      <c r="AK26" s="888" t="s">
        <v>189</v>
      </c>
      <c r="AL26" s="888"/>
      <c r="AM26" s="889" t="s">
        <v>577</v>
      </c>
      <c r="AN26" s="889"/>
      <c r="AO26" s="888" t="s">
        <v>189</v>
      </c>
      <c r="AP26" s="888"/>
      <c r="AQ26" s="533" t="s">
        <v>937</v>
      </c>
      <c r="AR26" s="435" t="s">
        <v>604</v>
      </c>
      <c r="AS26" s="487" t="s">
        <v>938</v>
      </c>
      <c r="AT26" s="512" t="s">
        <v>930</v>
      </c>
      <c r="AU26" s="507" t="s">
        <v>945</v>
      </c>
      <c r="AV26" s="453">
        <f t="shared" ref="AV26" si="6">+(IF(AND($AW26&gt;0,$AW26&lt;=0.2),0.2,(IF(AND($AW26&gt;0.2,$AW26&lt;=0.4),0.4,(IF(AND($AW26&gt;0.4,$AW26&lt;=0.6),0.6,(IF(AND($AW26&gt;0.6,$AW26&lt;=0.8),0.8,(IF($AW26&gt;0.8,1,""))))))))))</f>
        <v>0.2</v>
      </c>
      <c r="AW26" s="993">
        <f t="shared" ref="AW26" si="7">+MIN(AI26:AI30)</f>
        <v>0.10829999999999999</v>
      </c>
      <c r="AX26" s="996" t="str">
        <f t="shared" si="2"/>
        <v>MUY BAJA</v>
      </c>
      <c r="AY26" s="999">
        <f t="shared" ref="AY26" si="8">+MIN(AJ26:AJ30)</f>
        <v>1</v>
      </c>
      <c r="AZ26" s="996" t="str">
        <f t="shared" si="3"/>
        <v>MUY ALTA</v>
      </c>
      <c r="BA26" s="1002" t="str">
        <f t="shared" si="4"/>
        <v>R.RESIDUAL
21</v>
      </c>
      <c r="BB26" s="990" t="s">
        <v>599</v>
      </c>
      <c r="BC26" s="453">
        <f t="shared" ref="BC26" si="9">+(IF(AND($AY26&gt;0,$AY26&lt;=0.2),0.2,(IF(AND($AY26&gt;0.2,$AY26&lt;=0.4),0.4,(IF(AND($AY26&gt;0.4,$AY26&lt;=0.6),0.6,(IF(AND($AY26&gt;0.6,$AY26&lt;=0.8),0.8,(IF($AY26&gt;0.8,1,""))))))))))</f>
        <v>1</v>
      </c>
      <c r="BD26" s="373">
        <f>+VLOOKUP($BA26,Listas!$F$112:$G$136,2,FALSE)</f>
        <v>21</v>
      </c>
      <c r="BE26" s="359">
        <v>1</v>
      </c>
      <c r="BF26" s="454" t="str">
        <f>IF(ISERROR(IF(S26="R.INHERENTE
5","R. INHERENTE",(IF(BA26="R.RESIDUAL
5","R. RESIDUAL"," ")))),"",(IF(S26="R.INHERENTE
5","R. INHERENTE",(IF(BA26="R.RESIDUAL
5","R. RESIDUAL"," ")))))</f>
        <v xml:space="preserve"> </v>
      </c>
      <c r="BG26" s="455" t="str">
        <f>IF(ISERROR(IF(S26="R.INHERENTE
10","R. INHERENTE",(IF(BA26="R.RESIDUAL
10","R. RESIDUAL"," ")))),"",(IF(S26="R.INHERENTE
10","R. INHERENTE",(IF(BA26="R.RESIDUAL
10","R. RESIDUAL"," ")))))</f>
        <v xml:space="preserve"> </v>
      </c>
      <c r="BH26" s="456" t="str">
        <f>IF(ISERROR(IF(S26="R.INHERENTE
15","R. INHERENTE",(IF(BA26="R.RESIDUAL
15","R. RESIDUAL"," ")))),"",(IF(S26="R.INHERENTE
15","R. INHERENTE",(IF(BA26="R.RESIDUAL
15","R. RESIDUAL"," ")))))</f>
        <v xml:space="preserve"> </v>
      </c>
      <c r="BI26" s="456" t="str">
        <f>IF(ISERROR(IF(S26="R.INHERENTE
20","R. INHERENTE",(IF(BA26="R.RESIDUAL
20","R. RESIDUAL"," ")))),"",(IF(S26="R.INHERENTE
20","R. INHERENTE",(IF(BA26="R.RESIDUAL
20","R. RESIDUAL"," ")))))</f>
        <v xml:space="preserve"> </v>
      </c>
      <c r="BJ26" s="457" t="str">
        <f>IF(ISERROR(IF(S26="R.INHERENTE
25","R. INHERENTE",(IF(BA26="R.RESIDUAL
25","R. RESIDUAL"," ")))),"",(IF(S26="R.INHERENTE
25","R. INHERENTE",(IF(BA26="R.RESIDUAL
25","R. RESIDUAL"," ")))))</f>
        <v xml:space="preserve"> </v>
      </c>
      <c r="BK26" s="263"/>
      <c r="BL26" s="1029" t="s">
        <v>43</v>
      </c>
      <c r="BM26" s="984" t="s">
        <v>43</v>
      </c>
      <c r="BN26" s="984" t="s">
        <v>43</v>
      </c>
      <c r="BO26" s="984" t="s">
        <v>43</v>
      </c>
      <c r="BP26" s="984" t="s">
        <v>43</v>
      </c>
      <c r="BQ26" s="987"/>
      <c r="BR26" s="355"/>
      <c r="BS26" s="1026" t="s">
        <v>939</v>
      </c>
      <c r="BT26" s="779" t="s">
        <v>920</v>
      </c>
      <c r="BU26" s="1023" t="s">
        <v>920</v>
      </c>
      <c r="BV26" s="261"/>
      <c r="BW26" s="981">
        <v>44653</v>
      </c>
      <c r="BX26" s="1044">
        <v>44788</v>
      </c>
      <c r="BY26" s="785"/>
      <c r="BZ26" s="785"/>
      <c r="CA26" s="782" t="s">
        <v>1066</v>
      </c>
      <c r="CB26" s="782" t="s">
        <v>1066</v>
      </c>
      <c r="CC26" s="785"/>
      <c r="CD26" s="785"/>
      <c r="CE26" s="782" t="s">
        <v>1066</v>
      </c>
      <c r="CF26" s="782" t="s">
        <v>1066</v>
      </c>
      <c r="CG26" s="785"/>
      <c r="CH26" s="785"/>
      <c r="CI26" s="782" t="s">
        <v>1067</v>
      </c>
      <c r="CJ26" s="782" t="s">
        <v>1067</v>
      </c>
      <c r="CK26" s="785"/>
      <c r="CL26" s="785"/>
      <c r="CM26" s="782" t="s">
        <v>1066</v>
      </c>
      <c r="CN26" s="782" t="s">
        <v>1066</v>
      </c>
      <c r="CO26" s="785"/>
      <c r="CP26" s="785"/>
      <c r="CQ26" s="1068" t="s">
        <v>1068</v>
      </c>
      <c r="CR26" s="276"/>
      <c r="CS26" s="1087">
        <v>45023</v>
      </c>
      <c r="CT26" s="1090">
        <v>45156</v>
      </c>
      <c r="CU26" s="1093"/>
      <c r="CV26" s="788"/>
      <c r="CW26" s="788"/>
      <c r="CX26" s="788"/>
      <c r="CY26" s="788"/>
      <c r="CZ26" s="788"/>
      <c r="DA26" s="782" t="s">
        <v>1066</v>
      </c>
      <c r="DB26" s="782" t="s">
        <v>1066</v>
      </c>
      <c r="DC26" s="788"/>
      <c r="DD26" s="788"/>
      <c r="DE26" s="782" t="s">
        <v>1066</v>
      </c>
      <c r="DF26" s="782" t="s">
        <v>1066</v>
      </c>
      <c r="DG26" s="788"/>
      <c r="DH26" s="788"/>
      <c r="DI26" s="782" t="s">
        <v>1067</v>
      </c>
      <c r="DJ26" s="782" t="s">
        <v>1067</v>
      </c>
      <c r="DK26" s="788"/>
      <c r="DL26" s="788"/>
      <c r="DM26" s="782" t="s">
        <v>1066</v>
      </c>
      <c r="DN26" s="782" t="s">
        <v>1066</v>
      </c>
      <c r="DO26" s="788"/>
      <c r="DP26" s="788"/>
      <c r="DQ26" s="1068" t="s">
        <v>1068</v>
      </c>
      <c r="DR26" s="265"/>
      <c r="DS26" s="266"/>
      <c r="DT26" s="267"/>
      <c r="DU26" s="267"/>
      <c r="DV26" s="268"/>
    </row>
    <row r="27" spans="1:126" ht="80.25" customHeight="1" thickBot="1" x14ac:dyDescent="0.3">
      <c r="A27" s="424"/>
      <c r="B27" s="798"/>
      <c r="C27" s="849"/>
      <c r="D27" s="849"/>
      <c r="E27" s="849"/>
      <c r="F27" s="867"/>
      <c r="G27" s="852"/>
      <c r="H27" s="503" t="s">
        <v>954</v>
      </c>
      <c r="I27" s="443" t="s">
        <v>879</v>
      </c>
      <c r="J27" s="855"/>
      <c r="K27" s="817"/>
      <c r="L27" s="870"/>
      <c r="M27" s="425"/>
      <c r="N27" s="864"/>
      <c r="O27" s="861"/>
      <c r="P27" s="858"/>
      <c r="Q27" s="808"/>
      <c r="R27" s="811"/>
      <c r="S27" s="814"/>
      <c r="T27" s="515"/>
      <c r="U27" s="531" t="s">
        <v>943</v>
      </c>
      <c r="V27" s="465" t="s">
        <v>731</v>
      </c>
      <c r="W27" s="884"/>
      <c r="X27" s="847">
        <v>25</v>
      </c>
      <c r="Y27" s="847"/>
      <c r="Z27" s="847"/>
      <c r="AA27" s="847"/>
      <c r="AB27" s="847"/>
      <c r="AC27" s="847"/>
      <c r="AD27" s="847"/>
      <c r="AE27" s="847"/>
      <c r="AF27" s="847">
        <v>15</v>
      </c>
      <c r="AG27" s="847"/>
      <c r="AH27" s="516">
        <f t="shared" ref="AH27:AH30" si="10">X27+Z27+AB27+AD27+AF27</f>
        <v>40</v>
      </c>
      <c r="AI27" s="517">
        <v>0.28799999999999998</v>
      </c>
      <c r="AJ27" s="1132"/>
      <c r="AK27" s="882" t="s">
        <v>189</v>
      </c>
      <c r="AL27" s="882"/>
      <c r="AM27" s="886" t="s">
        <v>577</v>
      </c>
      <c r="AN27" s="886"/>
      <c r="AO27" s="882" t="s">
        <v>189</v>
      </c>
      <c r="AP27" s="882"/>
      <c r="AQ27" s="534" t="s">
        <v>944</v>
      </c>
      <c r="AR27" s="435" t="s">
        <v>915</v>
      </c>
      <c r="AS27" s="487" t="s">
        <v>929</v>
      </c>
      <c r="AT27" s="512" t="s">
        <v>933</v>
      </c>
      <c r="AU27" s="507" t="s">
        <v>945</v>
      </c>
      <c r="AV27" s="379"/>
      <c r="AW27" s="994"/>
      <c r="AX27" s="997"/>
      <c r="AY27" s="1000"/>
      <c r="AZ27" s="997"/>
      <c r="BA27" s="1003"/>
      <c r="BB27" s="991"/>
      <c r="BC27" s="277"/>
      <c r="BD27" s="470"/>
      <c r="BE27" s="359">
        <v>0.8</v>
      </c>
      <c r="BF27" s="518" t="str">
        <f>IF(ISERROR(IF(S26="R.INHERENTE
4","R. INHERENTE",(IF(BA26="R.RESIDUAL
4","R. RESIDUAL"," ")))),"",(IF(S26="R.INHERENTE
4","R. INHERENTE",(IF(BA26="R.RESIDUAL
4","R. RESIDUAL"," ")))))</f>
        <v xml:space="preserve"> </v>
      </c>
      <c r="BG27" s="519" t="str">
        <f>IF(ISERROR(IF(S26="R.INHERENTE
9","R. INHERENTE",(IF(BA26="R.RESIDUAL
9","R. RESIDUAL"," ")))),"",(IF(S26="R.INHERENTE
9","R. INHERENTE",(IF(BA26="R.RESIDUAL
9","R. RESIDUAL"," ")))))</f>
        <v xml:space="preserve"> </v>
      </c>
      <c r="BH27" s="520" t="str">
        <f>IF(ISERROR(IF(S26="R.INHERENTE
14","R. INHERENTE",(IF(BA26="R.RESIDUAL
14","R. RESIDUAL"," ")))),"",(IF(S26="R.INHERENTE
14","R. INHERENTE",(IF(BA26="R.RESIDUAL
14","R. RESIDUAL"," ")))))</f>
        <v xml:space="preserve"> </v>
      </c>
      <c r="BI27" s="521" t="str">
        <f>IF(ISERROR(IF(S26="R.INHERENTE
19","R. INHERENTE",(IF(BA26="R.RESIDUAL
19","R. RESIDUAL"," ")))),"",(IF(S26="R.INHERENTE
19","R. INHERENTE",(IF(BA26="R.RESIDUAL
19","R. RESIDUAL"," ")))))</f>
        <v xml:space="preserve"> </v>
      </c>
      <c r="BJ27" s="522" t="str">
        <f>IF(ISERROR(IF(S26="R.INHERENTE
24","R. INHERENTE",(IF(BA26="R.RESIDUAL
24","R. RESIDUAL"," ")))),"",(IF(S26="R.INHERENTE
24","R. INHERENTE",(IF(BA26="R.RESIDUAL
24","R. RESIDUAL"," ")))))</f>
        <v>R. INHERENTE</v>
      </c>
      <c r="BK27" s="421"/>
      <c r="BL27" s="1030"/>
      <c r="BM27" s="985"/>
      <c r="BN27" s="985"/>
      <c r="BO27" s="985"/>
      <c r="BP27" s="985"/>
      <c r="BQ27" s="988"/>
      <c r="BR27" s="425"/>
      <c r="BS27" s="1027"/>
      <c r="BT27" s="780"/>
      <c r="BU27" s="1024"/>
      <c r="BV27" s="276"/>
      <c r="BW27" s="982"/>
      <c r="BX27" s="1045"/>
      <c r="BY27" s="786"/>
      <c r="BZ27" s="786"/>
      <c r="CA27" s="783"/>
      <c r="CB27" s="783"/>
      <c r="CC27" s="786"/>
      <c r="CD27" s="786"/>
      <c r="CE27" s="783"/>
      <c r="CF27" s="783"/>
      <c r="CG27" s="786"/>
      <c r="CH27" s="786"/>
      <c r="CI27" s="783"/>
      <c r="CJ27" s="783"/>
      <c r="CK27" s="786"/>
      <c r="CL27" s="786"/>
      <c r="CM27" s="783"/>
      <c r="CN27" s="783"/>
      <c r="CO27" s="786"/>
      <c r="CP27" s="786"/>
      <c r="CQ27" s="1069"/>
      <c r="CR27" s="276"/>
      <c r="CS27" s="1088"/>
      <c r="CT27" s="1091"/>
      <c r="CU27" s="1094"/>
      <c r="CV27" s="789"/>
      <c r="CW27" s="789"/>
      <c r="CX27" s="789"/>
      <c r="CY27" s="789"/>
      <c r="CZ27" s="789"/>
      <c r="DA27" s="783"/>
      <c r="DB27" s="783"/>
      <c r="DC27" s="789"/>
      <c r="DD27" s="789"/>
      <c r="DE27" s="783"/>
      <c r="DF27" s="783"/>
      <c r="DG27" s="789"/>
      <c r="DH27" s="789"/>
      <c r="DI27" s="783"/>
      <c r="DJ27" s="783"/>
      <c r="DK27" s="789"/>
      <c r="DL27" s="789"/>
      <c r="DM27" s="783"/>
      <c r="DN27" s="783"/>
      <c r="DO27" s="789"/>
      <c r="DP27" s="789"/>
      <c r="DQ27" s="1069"/>
      <c r="DR27" s="276"/>
      <c r="DS27" s="426"/>
      <c r="DT27" s="427"/>
      <c r="DU27" s="427"/>
      <c r="DV27" s="428"/>
    </row>
    <row r="28" spans="1:126" ht="80.25" customHeight="1" thickBot="1" x14ac:dyDescent="0.3">
      <c r="A28" s="275"/>
      <c r="B28" s="798"/>
      <c r="C28" s="849"/>
      <c r="D28" s="849"/>
      <c r="E28" s="849"/>
      <c r="F28" s="867"/>
      <c r="G28" s="852"/>
      <c r="H28" s="503" t="s">
        <v>955</v>
      </c>
      <c r="I28" s="443" t="s">
        <v>879</v>
      </c>
      <c r="J28" s="855"/>
      <c r="K28" s="817"/>
      <c r="L28" s="870"/>
      <c r="M28" s="260"/>
      <c r="N28" s="864"/>
      <c r="O28" s="861"/>
      <c r="P28" s="858"/>
      <c r="Q28" s="808"/>
      <c r="R28" s="811"/>
      <c r="S28" s="814"/>
      <c r="T28" s="445"/>
      <c r="U28" s="531" t="s">
        <v>946</v>
      </c>
      <c r="V28" s="465" t="s">
        <v>731</v>
      </c>
      <c r="W28" s="884"/>
      <c r="X28" s="847">
        <v>25</v>
      </c>
      <c r="Y28" s="847"/>
      <c r="Z28" s="847"/>
      <c r="AA28" s="847"/>
      <c r="AB28" s="847"/>
      <c r="AC28" s="847"/>
      <c r="AD28" s="847"/>
      <c r="AE28" s="847"/>
      <c r="AF28" s="847">
        <v>15</v>
      </c>
      <c r="AG28" s="847"/>
      <c r="AH28" s="516">
        <f t="shared" si="10"/>
        <v>40</v>
      </c>
      <c r="AI28" s="517">
        <v>0.17280000000000001</v>
      </c>
      <c r="AJ28" s="1132"/>
      <c r="AK28" s="882" t="s">
        <v>189</v>
      </c>
      <c r="AL28" s="882"/>
      <c r="AM28" s="886" t="s">
        <v>577</v>
      </c>
      <c r="AN28" s="886"/>
      <c r="AO28" s="882" t="s">
        <v>189</v>
      </c>
      <c r="AP28" s="882"/>
      <c r="AQ28" s="534" t="s">
        <v>948</v>
      </c>
      <c r="AR28" s="435" t="s">
        <v>915</v>
      </c>
      <c r="AS28" s="487" t="s">
        <v>947</v>
      </c>
      <c r="AT28" s="512" t="s">
        <v>931</v>
      </c>
      <c r="AU28" s="507" t="s">
        <v>949</v>
      </c>
      <c r="AV28" s="373"/>
      <c r="AW28" s="994"/>
      <c r="AX28" s="997"/>
      <c r="AY28" s="1000"/>
      <c r="AZ28" s="997"/>
      <c r="BA28" s="1003"/>
      <c r="BB28" s="991"/>
      <c r="BC28" s="277"/>
      <c r="BD28" s="470"/>
      <c r="BE28" s="359">
        <v>0.60000000000000009</v>
      </c>
      <c r="BF28" s="471" t="str">
        <f>IF(ISERROR(IF(S26="R.INHERENTE
3","R. INHERENTE",(IF(BA26="R.RESIDUAL
3","R. RESIDUAL"," ")))),"",(IF(S26="R.INHERENTE
3","R. INHERENTE",(IF(BA26="R.RESIDUAL
3","R. RESIDUAL"," ")))))</f>
        <v xml:space="preserve"> </v>
      </c>
      <c r="BG28" s="472" t="str">
        <f>IF(ISERROR(IF(S26="R.INHERENTE
8","R. INHERENTE",(IF(BA26="R.RESIDUAL
8","R. RESIDUAL"," ")))),"",(IF(S26="R.INHERENTE
8","R. INHERENTE",(IF(BA26="R.RESIDUAL
8","R. RESIDUAL"," ")))))</f>
        <v xml:space="preserve"> </v>
      </c>
      <c r="BH28" s="473" t="str">
        <f>IF(ISERROR(IF(S26="R.INHERENTE
13","R. INHERENTE",(IF(BA26="R.RESIDUAL
13","R. RESIDUAL"," ")))),"",(IF(S26="R.INHERENTE
13","R. INHERENTE",(IF(BA26="R.RESIDUAL
13","R. RESIDUAL"," ")))))</f>
        <v xml:space="preserve"> </v>
      </c>
      <c r="BI28" s="474" t="str">
        <f>IF(ISERROR(IF(S26="R.INHERENTE
18","R. INHERENTE",(IF(BA26="R.RESIDUAL
18","R. RESIDUAL"," ")))),"",(IF(S26="R.INHERENTE
18","R. INHERENTE",(IF(BA26="R.RESIDUAL
18","R. RESIDUAL"," ")))))</f>
        <v xml:space="preserve"> </v>
      </c>
      <c r="BJ28" s="475" t="str">
        <f>IF(ISERROR(IF(S26="R.INHERENTE
23","R. INHERENTE",(IF(BA26="R.RESIDUAL
23","R. RESIDUAL"," ")))),"",(IF(S26="R.INHERENTE
23","R. INHERENTE",(IF(BA26="R.RESIDUAL
23","R. RESIDUAL"," ")))))</f>
        <v xml:space="preserve"> </v>
      </c>
      <c r="BK28" s="263"/>
      <c r="BL28" s="1030"/>
      <c r="BM28" s="985"/>
      <c r="BN28" s="985"/>
      <c r="BO28" s="985"/>
      <c r="BP28" s="985"/>
      <c r="BQ28" s="988"/>
      <c r="BR28" s="355"/>
      <c r="BS28" s="1027"/>
      <c r="BT28" s="780"/>
      <c r="BU28" s="1024"/>
      <c r="BV28" s="261"/>
      <c r="BW28" s="982"/>
      <c r="BX28" s="1045"/>
      <c r="BY28" s="786"/>
      <c r="BZ28" s="786"/>
      <c r="CA28" s="783"/>
      <c r="CB28" s="783"/>
      <c r="CC28" s="786"/>
      <c r="CD28" s="786"/>
      <c r="CE28" s="783"/>
      <c r="CF28" s="783"/>
      <c r="CG28" s="786"/>
      <c r="CH28" s="786"/>
      <c r="CI28" s="783"/>
      <c r="CJ28" s="783"/>
      <c r="CK28" s="786"/>
      <c r="CL28" s="786"/>
      <c r="CM28" s="783"/>
      <c r="CN28" s="783"/>
      <c r="CO28" s="786"/>
      <c r="CP28" s="786"/>
      <c r="CQ28" s="1069"/>
      <c r="CR28" s="276"/>
      <c r="CS28" s="1088"/>
      <c r="CT28" s="1091"/>
      <c r="CU28" s="1094"/>
      <c r="CV28" s="789"/>
      <c r="CW28" s="789"/>
      <c r="CX28" s="789"/>
      <c r="CY28" s="789"/>
      <c r="CZ28" s="789"/>
      <c r="DA28" s="783"/>
      <c r="DB28" s="783"/>
      <c r="DC28" s="789"/>
      <c r="DD28" s="789"/>
      <c r="DE28" s="783"/>
      <c r="DF28" s="783"/>
      <c r="DG28" s="789"/>
      <c r="DH28" s="789"/>
      <c r="DI28" s="783"/>
      <c r="DJ28" s="783"/>
      <c r="DK28" s="789"/>
      <c r="DL28" s="789"/>
      <c r="DM28" s="783"/>
      <c r="DN28" s="783"/>
      <c r="DO28" s="789"/>
      <c r="DP28" s="789"/>
      <c r="DQ28" s="1069"/>
      <c r="DR28" s="265"/>
      <c r="DS28" s="269"/>
      <c r="DT28" s="270"/>
      <c r="DU28" s="270"/>
      <c r="DV28" s="271"/>
    </row>
    <row r="29" spans="1:126" ht="80.25" customHeight="1" thickBot="1" x14ac:dyDescent="0.3">
      <c r="A29" s="275"/>
      <c r="B29" s="798"/>
      <c r="C29" s="849"/>
      <c r="D29" s="849"/>
      <c r="E29" s="849"/>
      <c r="F29" s="867"/>
      <c r="G29" s="852"/>
      <c r="H29" s="503" t="s">
        <v>956</v>
      </c>
      <c r="I29" s="443" t="s">
        <v>879</v>
      </c>
      <c r="J29" s="855"/>
      <c r="K29" s="817"/>
      <c r="L29" s="870"/>
      <c r="M29" s="260"/>
      <c r="N29" s="864"/>
      <c r="O29" s="861"/>
      <c r="P29" s="858"/>
      <c r="Q29" s="808"/>
      <c r="R29" s="811"/>
      <c r="S29" s="814"/>
      <c r="T29" s="445"/>
      <c r="U29" s="531" t="s">
        <v>950</v>
      </c>
      <c r="V29" s="465" t="s">
        <v>731</v>
      </c>
      <c r="W29" s="884"/>
      <c r="X29" s="847">
        <v>25</v>
      </c>
      <c r="Y29" s="847"/>
      <c r="Z29" s="847"/>
      <c r="AA29" s="847"/>
      <c r="AB29" s="847"/>
      <c r="AC29" s="847"/>
      <c r="AD29" s="847"/>
      <c r="AE29" s="847"/>
      <c r="AF29" s="847">
        <v>15</v>
      </c>
      <c r="AG29" s="847"/>
      <c r="AH29" s="516">
        <f t="shared" si="10"/>
        <v>40</v>
      </c>
      <c r="AI29" s="523">
        <v>0.10829999999999999</v>
      </c>
      <c r="AJ29" s="1132"/>
      <c r="AK29" s="882" t="s">
        <v>189</v>
      </c>
      <c r="AL29" s="882"/>
      <c r="AM29" s="886" t="s">
        <v>577</v>
      </c>
      <c r="AN29" s="886"/>
      <c r="AO29" s="882" t="s">
        <v>189</v>
      </c>
      <c r="AP29" s="882"/>
      <c r="AQ29" s="534" t="s">
        <v>951</v>
      </c>
      <c r="AR29" s="435" t="s">
        <v>604</v>
      </c>
      <c r="AS29" s="487" t="s">
        <v>952</v>
      </c>
      <c r="AT29" s="512" t="s">
        <v>931</v>
      </c>
      <c r="AU29" s="507" t="s">
        <v>949</v>
      </c>
      <c r="AV29" s="373"/>
      <c r="AW29" s="994"/>
      <c r="AX29" s="997"/>
      <c r="AY29" s="1000"/>
      <c r="AZ29" s="997"/>
      <c r="BA29" s="1003"/>
      <c r="BB29" s="991"/>
      <c r="BC29" s="277"/>
      <c r="BD29" s="470"/>
      <c r="BE29" s="359">
        <v>0.4</v>
      </c>
      <c r="BF29" s="471" t="str">
        <f>IF(ISERROR(IF(S26="R.INHERENTE
2","R. INHERENTE",(IF(BA26="R.RESIDUAL
2","R. RESIDUAL"," ")))),"",(IF(S26="R.INHERENTE
2","R. INHERENTE",(IF(BA26="R.RESIDUAL
2","R. RESIDUAL"," ")))))</f>
        <v xml:space="preserve"> </v>
      </c>
      <c r="BG29" s="472" t="str">
        <f>IF(ISERROR(IF(S26="R.INHERENTE
7","R. INHERENTE",(IF(BA26="R.RESIDUAL
7","R. RESIDUAL"," ")))),"",(IF(S26="R.INHERENTE
7","R. INHERENTE",(IF(BA26="R.RESIDUAL
7","R. RESIDUAL"," ")))))</f>
        <v xml:space="preserve"> </v>
      </c>
      <c r="BH29" s="482" t="str">
        <f>IF(ISERROR(IF(S26="R.INHERENTE
12","R. INHERENTE",(IF(BA26="R.RESIDUAL
12","R. RESIDUAL"," ")))),"",(IF(S26="R.INHERENTE
12","R. INHERENTE",(IF(BA26="R.RESIDUAL
12","R. RESIDUAL"," ")))))</f>
        <v xml:space="preserve"> </v>
      </c>
      <c r="BI29" s="473" t="str">
        <f>IF(ISERROR(IF(S26="R.INHERENTE
17","R. INHERENTE",(IF(BA26="R.RESIDUAL
17","R. RESIDUAL"," ")))),"",(IF(S26="R.INHERENTE
17","R. INHERENTE",(IF(BA26="R.RESIDUAL
17","R. RESIDUAL"," ")))))</f>
        <v xml:space="preserve"> </v>
      </c>
      <c r="BJ29" s="475" t="str">
        <f>IF(ISERROR(IF(S26="R.INHERENTE
22","R. INHERENTE",(IF(BA26="R.RESIDUAL
22","R. RESIDUAL"," ")))),"",(IF(S26="R.INHERENTE
22","R. INHERENTE",(IF(BA26="R.RESIDUAL
22","R. RESIDUAL"," ")))))</f>
        <v xml:space="preserve"> </v>
      </c>
      <c r="BK29" s="263"/>
      <c r="BL29" s="1030"/>
      <c r="BM29" s="985"/>
      <c r="BN29" s="985"/>
      <c r="BO29" s="985"/>
      <c r="BP29" s="985"/>
      <c r="BQ29" s="988"/>
      <c r="BR29" s="355"/>
      <c r="BS29" s="1027"/>
      <c r="BT29" s="780"/>
      <c r="BU29" s="1024"/>
      <c r="BV29" s="261"/>
      <c r="BW29" s="982"/>
      <c r="BX29" s="1045"/>
      <c r="BY29" s="786"/>
      <c r="BZ29" s="786"/>
      <c r="CA29" s="783"/>
      <c r="CB29" s="783"/>
      <c r="CC29" s="786"/>
      <c r="CD29" s="786"/>
      <c r="CE29" s="783"/>
      <c r="CF29" s="783"/>
      <c r="CG29" s="786"/>
      <c r="CH29" s="786"/>
      <c r="CI29" s="783"/>
      <c r="CJ29" s="783"/>
      <c r="CK29" s="786"/>
      <c r="CL29" s="786"/>
      <c r="CM29" s="783"/>
      <c r="CN29" s="783"/>
      <c r="CO29" s="786"/>
      <c r="CP29" s="786"/>
      <c r="CQ29" s="1069"/>
      <c r="CR29" s="276"/>
      <c r="CS29" s="1088"/>
      <c r="CT29" s="1091"/>
      <c r="CU29" s="1094"/>
      <c r="CV29" s="789"/>
      <c r="CW29" s="789"/>
      <c r="CX29" s="789"/>
      <c r="CY29" s="789"/>
      <c r="CZ29" s="789"/>
      <c r="DA29" s="783"/>
      <c r="DB29" s="783"/>
      <c r="DC29" s="789"/>
      <c r="DD29" s="789"/>
      <c r="DE29" s="783"/>
      <c r="DF29" s="783"/>
      <c r="DG29" s="789"/>
      <c r="DH29" s="789"/>
      <c r="DI29" s="783"/>
      <c r="DJ29" s="783"/>
      <c r="DK29" s="789"/>
      <c r="DL29" s="789"/>
      <c r="DM29" s="783"/>
      <c r="DN29" s="783"/>
      <c r="DO29" s="789"/>
      <c r="DP29" s="789"/>
      <c r="DQ29" s="1069"/>
      <c r="DR29" s="265"/>
      <c r="DS29" s="269"/>
      <c r="DT29" s="270"/>
      <c r="DU29" s="270"/>
      <c r="DV29" s="271"/>
    </row>
    <row r="30" spans="1:126" ht="80.25" customHeight="1" thickBot="1" x14ac:dyDescent="0.3">
      <c r="A30" s="275"/>
      <c r="B30" s="799"/>
      <c r="C30" s="850"/>
      <c r="D30" s="850"/>
      <c r="E30" s="850"/>
      <c r="F30" s="868"/>
      <c r="G30" s="853"/>
      <c r="H30" s="423"/>
      <c r="I30" s="444"/>
      <c r="J30" s="856"/>
      <c r="K30" s="818"/>
      <c r="L30" s="871"/>
      <c r="M30" s="260"/>
      <c r="N30" s="865"/>
      <c r="O30" s="862"/>
      <c r="P30" s="859"/>
      <c r="Q30" s="809"/>
      <c r="R30" s="812"/>
      <c r="S30" s="815"/>
      <c r="T30" s="445"/>
      <c r="U30" s="532"/>
      <c r="V30" s="483"/>
      <c r="W30" s="885"/>
      <c r="X30" s="875"/>
      <c r="Y30" s="875"/>
      <c r="Z30" s="875"/>
      <c r="AA30" s="875"/>
      <c r="AB30" s="875"/>
      <c r="AC30" s="875"/>
      <c r="AD30" s="875"/>
      <c r="AE30" s="875"/>
      <c r="AF30" s="875"/>
      <c r="AG30" s="875"/>
      <c r="AH30" s="524">
        <f t="shared" si="10"/>
        <v>0</v>
      </c>
      <c r="AI30" s="523"/>
      <c r="AJ30" s="1133"/>
      <c r="AK30" s="890"/>
      <c r="AL30" s="890"/>
      <c r="AM30" s="975"/>
      <c r="AN30" s="975"/>
      <c r="AO30" s="890"/>
      <c r="AP30" s="890"/>
      <c r="AQ30" s="535"/>
      <c r="AR30" s="486"/>
      <c r="AS30" s="487"/>
      <c r="AT30" s="488"/>
      <c r="AU30" s="489"/>
      <c r="AV30" s="373"/>
      <c r="AW30" s="995"/>
      <c r="AX30" s="998"/>
      <c r="AY30" s="1001"/>
      <c r="AZ30" s="998"/>
      <c r="BA30" s="1004"/>
      <c r="BB30" s="992"/>
      <c r="BC30" s="277"/>
      <c r="BD30" s="470"/>
      <c r="BE30" s="360">
        <v>0.2</v>
      </c>
      <c r="BF30" s="490" t="str">
        <f>IF(ISERROR(IF(S26="R.INHERENTE
1","R. INHERENTE",(IF(BA26="R.RESIDUAL
1","R. RESIDUAL"," ")))),"",(IF(S26="R.INHERENTE
1","R. INHERENTE",(IF(BA26="R.RESIDUAL
1","R. RESIDUAL"," ")))))</f>
        <v xml:space="preserve"> </v>
      </c>
      <c r="BG30" s="491" t="str">
        <f>IF(ISERROR(IF(S26="R.INHERENTE
6","R. INHERENTE",(IF(BA26="R.RESIDUAL
6","R. RESIDUAL"," ")))),"",(IF(S26="R.INHERENTE
6","R. INHERENTE",(IF(BA26="R.RESIDUAL
6","R. RESIDUAL"," ")))))</f>
        <v xml:space="preserve"> </v>
      </c>
      <c r="BH30" s="492" t="str">
        <f>IF(ISERROR(IF(S26="R.INHERENTE
11","R. INHERENTE",(IF(BA26="R.RESIDUAL
11","R. RESIDUAL"," ")))),"",(IF(S26="R.INHERENTE
11","R. INHERENTE",(IF(BA26="R.RESIDUAL
11","R. RESIDUAL"," ")))))</f>
        <v xml:space="preserve"> </v>
      </c>
      <c r="BI30" s="493" t="str">
        <f>IF(ISERROR(IF(S26="R.INHERENTE
16","R. INHERENTE",(IF(BA26="R.RESIDUAL
16","R. RESIDUAL"," ")))),"",(IF(S26="R.INHERENTE
16","R. INHERENTE",(IF(BA26="R.RESIDUAL
16","R. RESIDUAL"," ")))))</f>
        <v xml:space="preserve"> </v>
      </c>
      <c r="BJ30" s="494" t="str">
        <f>IF(ISERROR(IF(S26="R.INHERENTE
21","R. INHERENTE",(IF(BA26="R.RESIDUAL
21","R. RESIDUAL"," ")))),"",(IF(S26="R.INHERENTE
21","R. INHERENTE",(IF(BA26="R.RESIDUAL
21","R. RESIDUAL"," ")))))</f>
        <v>R. RESIDUAL</v>
      </c>
      <c r="BK30" s="263"/>
      <c r="BL30" s="1031"/>
      <c r="BM30" s="986"/>
      <c r="BN30" s="986"/>
      <c r="BO30" s="986"/>
      <c r="BP30" s="986"/>
      <c r="BQ30" s="989"/>
      <c r="BR30" s="355"/>
      <c r="BS30" s="1028"/>
      <c r="BT30" s="781"/>
      <c r="BU30" s="1025"/>
      <c r="BV30" s="261"/>
      <c r="BW30" s="983"/>
      <c r="BX30" s="1046"/>
      <c r="BY30" s="787"/>
      <c r="BZ30" s="787"/>
      <c r="CA30" s="784"/>
      <c r="CB30" s="784"/>
      <c r="CC30" s="787"/>
      <c r="CD30" s="787"/>
      <c r="CE30" s="784"/>
      <c r="CF30" s="784"/>
      <c r="CG30" s="787"/>
      <c r="CH30" s="787"/>
      <c r="CI30" s="784"/>
      <c r="CJ30" s="784"/>
      <c r="CK30" s="787"/>
      <c r="CL30" s="787"/>
      <c r="CM30" s="784"/>
      <c r="CN30" s="784"/>
      <c r="CO30" s="787"/>
      <c r="CP30" s="787"/>
      <c r="CQ30" s="1070"/>
      <c r="CR30" s="276"/>
      <c r="CS30" s="1089"/>
      <c r="CT30" s="1092"/>
      <c r="CU30" s="1095"/>
      <c r="CV30" s="790"/>
      <c r="CW30" s="790"/>
      <c r="CX30" s="790"/>
      <c r="CY30" s="790"/>
      <c r="CZ30" s="790"/>
      <c r="DA30" s="784"/>
      <c r="DB30" s="784"/>
      <c r="DC30" s="790"/>
      <c r="DD30" s="790"/>
      <c r="DE30" s="784"/>
      <c r="DF30" s="784"/>
      <c r="DG30" s="790"/>
      <c r="DH30" s="790"/>
      <c r="DI30" s="784"/>
      <c r="DJ30" s="784"/>
      <c r="DK30" s="790"/>
      <c r="DL30" s="790"/>
      <c r="DM30" s="784"/>
      <c r="DN30" s="784"/>
      <c r="DO30" s="790"/>
      <c r="DP30" s="790"/>
      <c r="DQ30" s="1070"/>
      <c r="DR30" s="265"/>
      <c r="DS30" s="272"/>
      <c r="DT30" s="273"/>
      <c r="DU30" s="273"/>
      <c r="DV30" s="274"/>
    </row>
    <row r="31" spans="1:126" ht="18.75" customHeight="1" thickBot="1" x14ac:dyDescent="0.3">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277"/>
      <c r="AX31" s="277"/>
      <c r="AY31" s="277"/>
      <c r="AZ31" s="277"/>
      <c r="BA31" s="277"/>
      <c r="BB31" s="364"/>
      <c r="BC31" s="364"/>
      <c r="BD31" s="364"/>
      <c r="BF31" s="367">
        <v>0.2</v>
      </c>
      <c r="BG31" s="368">
        <v>0.4</v>
      </c>
      <c r="BH31" s="368">
        <v>0.60000000000000009</v>
      </c>
      <c r="BI31" s="368">
        <v>0.8</v>
      </c>
      <c r="BJ31" s="368">
        <v>1</v>
      </c>
    </row>
    <row r="32" spans="1:126" s="275" customFormat="1" ht="81" customHeight="1" x14ac:dyDescent="0.25">
      <c r="B32" s="797">
        <v>3</v>
      </c>
      <c r="C32" s="848" t="s">
        <v>640</v>
      </c>
      <c r="D32" s="848" t="s">
        <v>611</v>
      </c>
      <c r="E32" s="848" t="s">
        <v>591</v>
      </c>
      <c r="F32" s="866" t="s">
        <v>589</v>
      </c>
      <c r="G32" s="851" t="s">
        <v>957</v>
      </c>
      <c r="H32" s="508" t="s">
        <v>958</v>
      </c>
      <c r="I32" s="439" t="s">
        <v>879</v>
      </c>
      <c r="J32" s="854" t="str">
        <f>IF(F32="","",(CONCATENATE("Posibilidad de afectación ",F32," ",G32," ",H32," ",H33," ",H34," ",H35," ",H36)))</f>
        <v xml:space="preserve">Posibilidad de afectación Económica y Reputacional  Por el vencimiento de términos o la prescrición del proceso. Debido a una  posible omision o negligencia  del funcionario  o contratista  que  mediante interpretaciones subjetivas de las normas vigentes,  evite o posterge su aplicación. y,  a la dilación o la no presentación de la acción judicial de  conformidad a los procedimientos y normatividad vigente.   </v>
      </c>
      <c r="K32" s="816" t="s">
        <v>268</v>
      </c>
      <c r="L32" s="869" t="s">
        <v>844</v>
      </c>
      <c r="M32" s="260"/>
      <c r="N32" s="863" t="s">
        <v>884</v>
      </c>
      <c r="O32" s="860">
        <f>IF(ISERROR(VLOOKUP($N32,[3]Listas!$E$20:$F$24,2,FALSE)),"",(VLOOKUP($N32,[3]Listas!$E$20:$F$24,2,FALSE)))</f>
        <v>0.8</v>
      </c>
      <c r="P32" s="857" t="str">
        <f>IF(ISERROR(VLOOKUP($O32,[3]Listas!$E$3:$F$7,2,FALSE)),"",(VLOOKUP($O32,[3]Listas!$E$3:$F$7,2,FALSE)))</f>
        <v>ALTA
Es viable que el evento ocurra en la mayoria de las circunstancias.</v>
      </c>
      <c r="Q32" s="807" t="s">
        <v>850</v>
      </c>
      <c r="R32" s="810">
        <f>IF(ISERROR(VLOOKUP($Q32,[3]Listas!$E$28:$F$35,2,FALSE)),"",(VLOOKUP($Q32,[3]Listas!$E$28:$F$35,2,FALSE)))</f>
        <v>0.8</v>
      </c>
      <c r="S32" s="813" t="str">
        <f t="shared" ref="S32" si="11">IF(O32="","",(CONCATENATE("R.INHERENTE
",(IF(AND($O32=0.2,$R32=0.2),1,(IF(AND($O32=0.2,$R32=0.4),6,(IF(AND($O32=0.2,$R32=0.6),11,(IF(AND($O32=0.2,$R32=0.8),16,(IF(AND($O32=0.2,$R32=1),21,(IF(AND($O32=0.4,$R32=0.2),2,(IF(AND($O32=0.4,$R32=0.4),7,(IF(AND($O32=0.4,$R32=0.6),12,(IF(AND($O32=0.4,$R32=0.8),17,(IF(AND($O32=0.4,$R32=1),22,(IF(AND($O32=0.6,$R32=0.2),3,(IF(AND($O32=0.6,$R32=0.4),8,(IF(AND($O32=0.6,$R32=0.6),13,(IF(AND($O32=0.6,$R32=0.8),18,(IF(AND($O32=0.6,$R32=1),23,(IF(AND($O32=0.8,$R32=0.2),4,(IF(AND($O32=0.8,$R32=0.4),9,(IF(AND($O32=0.8,$R32=0.6),14,(IF(AND($O32=0.8,$R32=0.8),19,(IF(AND($O32=0.8,$R32=1),24,(IF(AND($O32=1,$R32=0.2),5,(IF(AND($O32=1,$R32=0.4),10,(IF(AND($O32=1,$R32=0.6),15,(IF(AND($O32=1,$R32=0.8),20,(IF(AND($O32=1,$R32=1),25,"")))))))))))))))))))))))))))))))))))))))))))))))))))))</f>
        <v>R.INHERENTE
19</v>
      </c>
      <c r="T32" s="445">
        <f>+VLOOKUP($S32,[3]Listas!$D$112:$E$136,2,FALSE)</f>
        <v>19</v>
      </c>
      <c r="U32" s="530" t="s">
        <v>959</v>
      </c>
      <c r="V32" s="446" t="s">
        <v>731</v>
      </c>
      <c r="W32" s="883" t="s">
        <v>43</v>
      </c>
      <c r="X32" s="878"/>
      <c r="Y32" s="878"/>
      <c r="Z32" s="878">
        <v>15</v>
      </c>
      <c r="AA32" s="878"/>
      <c r="AB32" s="878"/>
      <c r="AC32" s="878"/>
      <c r="AD32" s="878"/>
      <c r="AE32" s="878"/>
      <c r="AF32" s="878">
        <v>15</v>
      </c>
      <c r="AG32" s="878"/>
      <c r="AH32" s="447">
        <f t="shared" ref="AH32:AH36" si="12">X32+Z32+AB32+AD32+AF32</f>
        <v>30</v>
      </c>
      <c r="AI32" s="448">
        <v>0.56000000000000005</v>
      </c>
      <c r="AJ32" s="1151">
        <f>R32</f>
        <v>0.8</v>
      </c>
      <c r="AK32" s="888" t="s">
        <v>189</v>
      </c>
      <c r="AL32" s="888"/>
      <c r="AM32" s="889" t="s">
        <v>577</v>
      </c>
      <c r="AN32" s="889"/>
      <c r="AO32" s="888" t="s">
        <v>189</v>
      </c>
      <c r="AP32" s="888"/>
      <c r="AQ32" s="533" t="s">
        <v>960</v>
      </c>
      <c r="AR32" s="449" t="s">
        <v>604</v>
      </c>
      <c r="AS32" s="450" t="s">
        <v>961</v>
      </c>
      <c r="AT32" s="451" t="s">
        <v>962</v>
      </c>
      <c r="AU32" s="452" t="s">
        <v>963</v>
      </c>
      <c r="AV32" s="453">
        <f>+(IF(AND($AW32&gt;0,$AW32&lt;=0.2),0.2,(IF(AND($AW32&gt;0.2,$AW32&lt;=0.4),0.4,(IF(AND($AW32&gt;0.4,$AW32&lt;=0.6),0.6,(IF(AND($AW32&gt;0.6,$AW32&lt;=0.8),0.8,(IF($AW32&gt;0.8,1,""))))))))))</f>
        <v>0.4</v>
      </c>
      <c r="AW32" s="993">
        <f>+MIN(AI32:AI36)</f>
        <v>0.39200000000000002</v>
      </c>
      <c r="AX32" s="996" t="str">
        <f t="shared" ref="AX32" si="13">+(IF($AV32=0.2,"MUY BAJA",(IF($AV32=0.4,"BAJA",(IF($AV32=0.6,"MEDIA",(IF($AV32=0.8,"ALTA",(IF($AV32=1,"MUY ALTA",""))))))))))</f>
        <v>BAJA</v>
      </c>
      <c r="AY32" s="999">
        <f>+MIN(AJ32:AJ36)</f>
        <v>0.8</v>
      </c>
      <c r="AZ32" s="996" t="str">
        <f t="shared" ref="AZ32" si="14">+(IF($BC32=0.2,"MUY BAJA",(IF($BC32=0.4,"BAJA",(IF($BC32=0.6,"MEDIA",(IF($BC32=0.8,"ALTA",(IF($BC32=1,"MUY ALTA",""))))))))))</f>
        <v>ALTA</v>
      </c>
      <c r="BA32" s="1002" t="str">
        <f t="shared" ref="BA32" si="15">IF($AV32="","",(CONCATENATE("R.RESIDUAL
",(IF(AND($AV32=0.2,$BC32=0.2),1,(IF(AND($AV32=0.2,$BC32=0.4),6,(IF(AND($AV32=0.2,$BC32=0.6),11,(IF(AND($AV32=0.2,$BC32=0.8),16,(IF(AND($AV32=0.2,$BC32=1),21,(IF(AND($AV32=0.4,$BC32=0.2),2,(IF(AND($AV32=0.4,$BC32=0.4),7,(IF(AND($AV32=0.4,$BC32=0.6),12,(IF(AND($AV32=0.4,$BC32=0.8),17,(IF(AND($AV32=0.4,$BC32=1),22,(IF(AND($AV32=0.6,$BC32=0.2),3,(IF(AND($AV32=0.6,$BC32=0.4),8,(IF(AND($AV32=0.6,$BC32=0.6),13,(IF(AND($AV32=0.6,$BC32=0.8),18,(IF(AND($AV32=0.6,$BC32=1),23,(IF(AND($AV32=0.8,$BC32=0.2),4,(IF(AND($AV32=0.8,$BC32=0.4),9,(IF(AND($AV32=0.8,$BC32=0.6),14,(IF(AND($AV32=0.8,$BC32=0.8),19,(IF(AND($AV32=0.8,$BC32=1),24,(IF(AND($AV32=1,$BC32=0.2),5,(IF(AND($AV32=1,$BC32=0.4),10,(IF(AND($AV32=1,$BC32=0.6),15,(IF(AND($AV32=1,$BC32=0.8),20,(IF(AND($AV32=1,$BC32=1),25,"")))))))))))))))))))))))))))))))))))))))))))))))))))))</f>
        <v>R.RESIDUAL
17</v>
      </c>
      <c r="BB32" s="990" t="s">
        <v>732</v>
      </c>
      <c r="BC32" s="453">
        <f>+(IF(AND($AY32&gt;0,$AY32&lt;=0.2),0.2,(IF(AND($AY32&gt;0.2,$AY32&lt;=0.4),0.4,(IF(AND($AY32&gt;0.4,$AY32&lt;=0.6),0.6,(IF(AND($AY32&gt;0.6,$AY32&lt;=0.8),0.8,(IF($AY32&gt;0.8,1,""))))))))))</f>
        <v>0.8</v>
      </c>
      <c r="BD32" s="373">
        <f>+VLOOKUP($BA32,[3]Listas!$F$112:$G$136,2,FALSE)</f>
        <v>17</v>
      </c>
      <c r="BE32" s="359">
        <v>1</v>
      </c>
      <c r="BF32" s="454" t="str">
        <f>IF(ISERROR(IF(S32="R.INHERENTE
5","R. INHERENTE",(IF(BA32="R.RESIDUAL
5","R. RESIDUAL"," ")))),"",(IF(S32="R.INHERENTE
5","R. INHERENTE",(IF(BA32="R.RESIDUAL
5","R. RESIDUAL"," ")))))</f>
        <v xml:space="preserve"> </v>
      </c>
      <c r="BG32" s="455" t="str">
        <f>IF(ISERROR(IF(S32="R.INHERENTE
10","R. INHERENTE",(IF(BA32="R.RESIDUAL
10","R. RESIDUAL"," ")))),"",(IF(S32="R.INHERENTE
10","R. INHERENTE",(IF(BA32="R.RESIDUAL
10","R. RESIDUAL"," ")))))</f>
        <v xml:space="preserve"> </v>
      </c>
      <c r="BH32" s="456" t="str">
        <f>IF(ISERROR(IF(S32="R.INHERENTE
15","R. INHERENTE",(IF(BA32="R.RESIDUAL
15","R. RESIDUAL"," ")))),"",(IF(S32="R.INHERENTE
15","R. INHERENTE",(IF(BA32="R.RESIDUAL
15","R. RESIDUAL"," ")))))</f>
        <v xml:space="preserve"> </v>
      </c>
      <c r="BI32" s="456" t="str">
        <f>IF(ISERROR(IF(S32="R.INHERENTE
20","R. INHERENTE",(IF(BA32="R.RESIDUAL
20","R. RESIDUAL"," ")))),"",(IF(S32="R.INHERENTE
20","R. INHERENTE",(IF(BA32="R.RESIDUAL
20","R. RESIDUAL"," ")))))</f>
        <v xml:space="preserve"> </v>
      </c>
      <c r="BJ32" s="457" t="str">
        <f>IF(ISERROR(IF(S32="R.INHERENTE
25","R. INHERENTE",(IF(BA32="R.RESIDUAL
25","R. RESIDUAL"," ")))),"",(IF(S32="R.INHERENTE
25","R. INHERENTE",(IF(BA32="R.RESIDUAL
25","R. RESIDUAL"," ")))))</f>
        <v xml:space="preserve"> </v>
      </c>
      <c r="BK32" s="263"/>
      <c r="BL32" s="1096" t="s">
        <v>964</v>
      </c>
      <c r="BM32" s="1099" t="s">
        <v>965</v>
      </c>
      <c r="BN32" s="1102">
        <v>44682</v>
      </c>
      <c r="BO32" s="1102">
        <v>44713</v>
      </c>
      <c r="BP32" s="984" t="s">
        <v>604</v>
      </c>
      <c r="BQ32" s="1103" t="s">
        <v>676</v>
      </c>
      <c r="BR32" s="355"/>
      <c r="BS32" s="1026" t="s">
        <v>966</v>
      </c>
      <c r="BT32" s="779" t="s">
        <v>967</v>
      </c>
      <c r="BU32" s="1023" t="s">
        <v>968</v>
      </c>
      <c r="BV32" s="261"/>
      <c r="BW32" s="981">
        <v>44653</v>
      </c>
      <c r="BX32" s="1044">
        <v>44788</v>
      </c>
      <c r="BY32" s="785"/>
      <c r="BZ32" s="785"/>
      <c r="CA32" s="782" t="s">
        <v>1066</v>
      </c>
      <c r="CB32" s="782" t="s">
        <v>1066</v>
      </c>
      <c r="CC32" s="785"/>
      <c r="CD32" s="785"/>
      <c r="CE32" s="782" t="s">
        <v>1066</v>
      </c>
      <c r="CF32" s="782" t="s">
        <v>1066</v>
      </c>
      <c r="CG32" s="785"/>
      <c r="CH32" s="785"/>
      <c r="CI32" s="782" t="s">
        <v>1067</v>
      </c>
      <c r="CJ32" s="782" t="s">
        <v>1067</v>
      </c>
      <c r="CK32" s="785"/>
      <c r="CL32" s="785"/>
      <c r="CM32" s="782" t="s">
        <v>1066</v>
      </c>
      <c r="CN32" s="782" t="s">
        <v>1066</v>
      </c>
      <c r="CO32" s="785"/>
      <c r="CP32" s="785"/>
      <c r="CQ32" s="1068" t="s">
        <v>1068</v>
      </c>
      <c r="CR32" s="276"/>
      <c r="CS32" s="1087">
        <v>45023</v>
      </c>
      <c r="CT32" s="1090">
        <v>45156</v>
      </c>
      <c r="CU32" s="1093"/>
      <c r="CV32" s="788"/>
      <c r="CW32" s="788"/>
      <c r="CX32" s="788"/>
      <c r="CY32" s="788"/>
      <c r="CZ32" s="788"/>
      <c r="DA32" s="782" t="s">
        <v>1066</v>
      </c>
      <c r="DB32" s="782" t="s">
        <v>1066</v>
      </c>
      <c r="DC32" s="788"/>
      <c r="DD32" s="788"/>
      <c r="DE32" s="782" t="s">
        <v>1066</v>
      </c>
      <c r="DF32" s="782" t="s">
        <v>1066</v>
      </c>
      <c r="DG32" s="788"/>
      <c r="DH32" s="788"/>
      <c r="DI32" s="782" t="s">
        <v>1067</v>
      </c>
      <c r="DJ32" s="782" t="s">
        <v>1067</v>
      </c>
      <c r="DK32" s="788"/>
      <c r="DL32" s="788"/>
      <c r="DM32" s="782" t="s">
        <v>1066</v>
      </c>
      <c r="DN32" s="782" t="s">
        <v>1066</v>
      </c>
      <c r="DO32" s="788"/>
      <c r="DP32" s="788"/>
      <c r="DQ32" s="1068" t="s">
        <v>1068</v>
      </c>
      <c r="DR32" s="265"/>
      <c r="DS32" s="266"/>
      <c r="DT32" s="267"/>
      <c r="DU32" s="267"/>
      <c r="DV32" s="268"/>
    </row>
    <row r="33" spans="1:126" s="275" customFormat="1" ht="81" customHeight="1" x14ac:dyDescent="0.25">
      <c r="B33" s="798"/>
      <c r="C33" s="849"/>
      <c r="D33" s="849"/>
      <c r="E33" s="849"/>
      <c r="F33" s="867"/>
      <c r="G33" s="852"/>
      <c r="H33" s="503" t="s">
        <v>969</v>
      </c>
      <c r="I33" s="441" t="s">
        <v>879</v>
      </c>
      <c r="J33" s="855"/>
      <c r="K33" s="817"/>
      <c r="L33" s="870"/>
      <c r="M33" s="260"/>
      <c r="N33" s="864"/>
      <c r="O33" s="861"/>
      <c r="P33" s="858"/>
      <c r="Q33" s="808"/>
      <c r="R33" s="811"/>
      <c r="S33" s="814"/>
      <c r="T33" s="445"/>
      <c r="U33" s="531" t="s">
        <v>970</v>
      </c>
      <c r="V33" s="465" t="s">
        <v>731</v>
      </c>
      <c r="W33" s="884"/>
      <c r="X33" s="847"/>
      <c r="Y33" s="847"/>
      <c r="Z33" s="847">
        <v>15</v>
      </c>
      <c r="AA33" s="847"/>
      <c r="AB33" s="847"/>
      <c r="AC33" s="847"/>
      <c r="AD33" s="847"/>
      <c r="AE33" s="847"/>
      <c r="AF33" s="847">
        <v>15</v>
      </c>
      <c r="AG33" s="847"/>
      <c r="AH33" s="466">
        <f t="shared" si="12"/>
        <v>30</v>
      </c>
      <c r="AI33" s="479">
        <v>0.39200000000000002</v>
      </c>
      <c r="AJ33" s="1152"/>
      <c r="AK33" s="882" t="s">
        <v>189</v>
      </c>
      <c r="AL33" s="882"/>
      <c r="AM33" s="886" t="s">
        <v>577</v>
      </c>
      <c r="AN33" s="886"/>
      <c r="AO33" s="882" t="s">
        <v>189</v>
      </c>
      <c r="AP33" s="882"/>
      <c r="AQ33" s="534" t="s">
        <v>971</v>
      </c>
      <c r="AR33" s="435" t="s">
        <v>604</v>
      </c>
      <c r="AS33" s="501" t="s">
        <v>972</v>
      </c>
      <c r="AT33" s="469" t="s">
        <v>962</v>
      </c>
      <c r="AU33" s="502" t="s">
        <v>963</v>
      </c>
      <c r="AV33" s="373"/>
      <c r="AW33" s="994"/>
      <c r="AX33" s="997"/>
      <c r="AY33" s="1000"/>
      <c r="AZ33" s="997"/>
      <c r="BA33" s="1003"/>
      <c r="BB33" s="991"/>
      <c r="BC33" s="277"/>
      <c r="BD33" s="470"/>
      <c r="BE33" s="359">
        <v>0.8</v>
      </c>
      <c r="BF33" s="471" t="str">
        <f>IF(ISERROR(IF(S32="R.INHERENTE
4","R. INHERENTE",(IF(BA32="R.RESIDUAL
4","R. RESIDUAL"," ")))),"",(IF(S32="R.INHERENTE
4","R. INHERENTE",(IF(BA32="R.RESIDUAL
4","R. RESIDUAL"," ")))))</f>
        <v xml:space="preserve"> </v>
      </c>
      <c r="BG33" s="472" t="str">
        <f>IF(ISERROR(IF(S32="R.INHERENTE
9","R. INHERENTE",(IF(BA32="R.RESIDUAL
9","R. RESIDUAL"," ")))),"",(IF(S32="R.INHERENTE
9","R. INHERENTE",(IF(BA32="R.RESIDUAL
9","R. RESIDUAL"," ")))))</f>
        <v xml:space="preserve"> </v>
      </c>
      <c r="BH33" s="473" t="str">
        <f>IF(ISERROR(IF(S32="R.INHERENTE
14","R. INHERENTE",(IF(BA32="R.RESIDUAL
14","R. RESIDUAL"," ")))),"",(IF(S32="R.INHERENTE
14","R. INHERENTE",(IF(BA32="R.RESIDUAL
14","R. RESIDUAL"," ")))))</f>
        <v xml:space="preserve"> </v>
      </c>
      <c r="BI33" s="474" t="str">
        <f>IF(ISERROR(IF(S32="R.INHERENTE
19","R. INHERENTE",(IF(BA32="R.RESIDUAL
19","R. RESIDUAL"," ")))),"",(IF(S32="R.INHERENTE
19","R. INHERENTE",(IF(BA32="R.RESIDUAL
19","R. RESIDUAL"," ")))))</f>
        <v>R. INHERENTE</v>
      </c>
      <c r="BJ33" s="475" t="str">
        <f>IF(ISERROR(IF(S32="R.INHERENTE
24","R. INHERENTE",(IF(BA32="R.RESIDUAL
24","R. RESIDUAL"," ")))),"",(IF(S32="R.INHERENTE
24","R. INHERENTE",(IF(BA32="R.RESIDUAL
24","R. RESIDUAL"," ")))))</f>
        <v xml:space="preserve"> </v>
      </c>
      <c r="BK33" s="263"/>
      <c r="BL33" s="1097"/>
      <c r="BM33" s="1100"/>
      <c r="BN33" s="985"/>
      <c r="BO33" s="985"/>
      <c r="BP33" s="985"/>
      <c r="BQ33" s="1104"/>
      <c r="BR33" s="355"/>
      <c r="BS33" s="1027"/>
      <c r="BT33" s="780"/>
      <c r="BU33" s="1024"/>
      <c r="BV33" s="261"/>
      <c r="BW33" s="982"/>
      <c r="BX33" s="1045"/>
      <c r="BY33" s="786"/>
      <c r="BZ33" s="786"/>
      <c r="CA33" s="783"/>
      <c r="CB33" s="783"/>
      <c r="CC33" s="786"/>
      <c r="CD33" s="786"/>
      <c r="CE33" s="783"/>
      <c r="CF33" s="783"/>
      <c r="CG33" s="786"/>
      <c r="CH33" s="786"/>
      <c r="CI33" s="783"/>
      <c r="CJ33" s="783"/>
      <c r="CK33" s="786"/>
      <c r="CL33" s="786"/>
      <c r="CM33" s="783"/>
      <c r="CN33" s="783"/>
      <c r="CO33" s="786"/>
      <c r="CP33" s="786"/>
      <c r="CQ33" s="1069"/>
      <c r="CR33" s="276"/>
      <c r="CS33" s="1088"/>
      <c r="CT33" s="1091"/>
      <c r="CU33" s="1094"/>
      <c r="CV33" s="789"/>
      <c r="CW33" s="789"/>
      <c r="CX33" s="789"/>
      <c r="CY33" s="789"/>
      <c r="CZ33" s="789"/>
      <c r="DA33" s="783"/>
      <c r="DB33" s="783"/>
      <c r="DC33" s="789"/>
      <c r="DD33" s="789"/>
      <c r="DE33" s="783"/>
      <c r="DF33" s="783"/>
      <c r="DG33" s="789"/>
      <c r="DH33" s="789"/>
      <c r="DI33" s="783"/>
      <c r="DJ33" s="783"/>
      <c r="DK33" s="789"/>
      <c r="DL33" s="789"/>
      <c r="DM33" s="783"/>
      <c r="DN33" s="783"/>
      <c r="DO33" s="789"/>
      <c r="DP33" s="789"/>
      <c r="DQ33" s="1069"/>
      <c r="DR33" s="265"/>
      <c r="DS33" s="269"/>
      <c r="DT33" s="270"/>
      <c r="DU33" s="270"/>
      <c r="DV33" s="271"/>
    </row>
    <row r="34" spans="1:126" s="275" customFormat="1" ht="81" customHeight="1" x14ac:dyDescent="0.25">
      <c r="B34" s="798"/>
      <c r="C34" s="849"/>
      <c r="D34" s="849"/>
      <c r="E34" s="849"/>
      <c r="F34" s="867"/>
      <c r="G34" s="852"/>
      <c r="H34" s="440"/>
      <c r="I34" s="441"/>
      <c r="J34" s="855"/>
      <c r="K34" s="817"/>
      <c r="L34" s="870"/>
      <c r="M34" s="260"/>
      <c r="N34" s="864"/>
      <c r="O34" s="861"/>
      <c r="P34" s="858"/>
      <c r="Q34" s="808"/>
      <c r="R34" s="811"/>
      <c r="S34" s="814"/>
      <c r="T34" s="445"/>
      <c r="U34" s="531"/>
      <c r="V34" s="465"/>
      <c r="W34" s="884"/>
      <c r="X34" s="847"/>
      <c r="Y34" s="847"/>
      <c r="Z34" s="847"/>
      <c r="AA34" s="847"/>
      <c r="AB34" s="847"/>
      <c r="AC34" s="847"/>
      <c r="AD34" s="847"/>
      <c r="AE34" s="847"/>
      <c r="AF34" s="847"/>
      <c r="AG34" s="847"/>
      <c r="AH34" s="466">
        <f t="shared" si="12"/>
        <v>0</v>
      </c>
      <c r="AI34" s="479"/>
      <c r="AJ34" s="1152"/>
      <c r="AK34" s="882"/>
      <c r="AL34" s="882"/>
      <c r="AM34" s="886"/>
      <c r="AN34" s="886"/>
      <c r="AO34" s="882"/>
      <c r="AP34" s="882"/>
      <c r="AQ34" s="534"/>
      <c r="AR34" s="435"/>
      <c r="AS34" s="468"/>
      <c r="AT34" s="480"/>
      <c r="AU34" s="481"/>
      <c r="AV34" s="373"/>
      <c r="AW34" s="994"/>
      <c r="AX34" s="997"/>
      <c r="AY34" s="1000"/>
      <c r="AZ34" s="997"/>
      <c r="BA34" s="1003"/>
      <c r="BB34" s="991"/>
      <c r="BC34" s="277"/>
      <c r="BD34" s="470"/>
      <c r="BE34" s="359">
        <v>0.60000000000000009</v>
      </c>
      <c r="BF34" s="471" t="str">
        <f>IF(ISERROR(IF(S32="R.INHERENTE
3","R. INHERENTE",(IF(BA32="R.RESIDUAL
3","R. RESIDUAL"," ")))),"",(IF(S32="R.INHERENTE
3","R. INHERENTE",(IF(BA32="R.RESIDUAL
3","R. RESIDUAL"," ")))))</f>
        <v xml:space="preserve"> </v>
      </c>
      <c r="BG34" s="472" t="str">
        <f>IF(ISERROR(IF(S32="R.INHERENTE
8","R. INHERENTE",(IF(BA32="R.RESIDUAL
8","R. RESIDUAL"," ")))),"",(IF(S32="R.INHERENTE
8","R. INHERENTE",(IF(BA32="R.RESIDUAL
8","R. RESIDUAL"," ")))))</f>
        <v xml:space="preserve"> </v>
      </c>
      <c r="BH34" s="473" t="str">
        <f>IF(ISERROR(IF(S32="R.INHERENTE
13","R. INHERENTE",(IF(BA32="R.RESIDUAL
13","R. RESIDUAL"," ")))),"",(IF(S32="R.INHERENTE
13","R. INHERENTE",(IF(BA32="R.RESIDUAL
13","R. RESIDUAL"," ")))))</f>
        <v xml:space="preserve"> </v>
      </c>
      <c r="BI34" s="474" t="str">
        <f>IF(ISERROR(IF(S32="R.INHERENTE
18","R. INHERENTE",(IF(BA32="R.RESIDUAL
18","R. RESIDUAL"," ")))),"",(IF(S32="R.INHERENTE
18","R. INHERENTE",(IF(BA32="R.RESIDUAL
18","R. RESIDUAL"," ")))))</f>
        <v xml:space="preserve"> </v>
      </c>
      <c r="BJ34" s="475" t="str">
        <f>IF(ISERROR(IF(S32="R.INHERENTE
23","R. INHERENTE",(IF(BA32="R.RESIDUAL
23","R. RESIDUAL"," ")))),"",(IF(S32="R.INHERENTE
23","R. INHERENTE",(IF(BA32="R.RESIDUAL
23","R. RESIDUAL"," ")))))</f>
        <v xml:space="preserve"> </v>
      </c>
      <c r="BK34" s="263"/>
      <c r="BL34" s="1097"/>
      <c r="BM34" s="1100"/>
      <c r="BN34" s="985"/>
      <c r="BO34" s="985"/>
      <c r="BP34" s="985"/>
      <c r="BQ34" s="1104"/>
      <c r="BR34" s="355"/>
      <c r="BS34" s="1027"/>
      <c r="BT34" s="780"/>
      <c r="BU34" s="1024"/>
      <c r="BV34" s="261"/>
      <c r="BW34" s="982"/>
      <c r="BX34" s="1045"/>
      <c r="BY34" s="786"/>
      <c r="BZ34" s="786"/>
      <c r="CA34" s="783"/>
      <c r="CB34" s="783"/>
      <c r="CC34" s="786"/>
      <c r="CD34" s="786"/>
      <c r="CE34" s="783"/>
      <c r="CF34" s="783"/>
      <c r="CG34" s="786"/>
      <c r="CH34" s="786"/>
      <c r="CI34" s="783"/>
      <c r="CJ34" s="783"/>
      <c r="CK34" s="786"/>
      <c r="CL34" s="786"/>
      <c r="CM34" s="783"/>
      <c r="CN34" s="783"/>
      <c r="CO34" s="786"/>
      <c r="CP34" s="786"/>
      <c r="CQ34" s="1069"/>
      <c r="CR34" s="276"/>
      <c r="CS34" s="1088"/>
      <c r="CT34" s="1091"/>
      <c r="CU34" s="1094"/>
      <c r="CV34" s="789"/>
      <c r="CW34" s="789"/>
      <c r="CX34" s="789"/>
      <c r="CY34" s="789"/>
      <c r="CZ34" s="789"/>
      <c r="DA34" s="783"/>
      <c r="DB34" s="783"/>
      <c r="DC34" s="789"/>
      <c r="DD34" s="789"/>
      <c r="DE34" s="783"/>
      <c r="DF34" s="783"/>
      <c r="DG34" s="789"/>
      <c r="DH34" s="789"/>
      <c r="DI34" s="783"/>
      <c r="DJ34" s="783"/>
      <c r="DK34" s="789"/>
      <c r="DL34" s="789"/>
      <c r="DM34" s="783"/>
      <c r="DN34" s="783"/>
      <c r="DO34" s="789"/>
      <c r="DP34" s="789"/>
      <c r="DQ34" s="1069"/>
      <c r="DR34" s="265"/>
      <c r="DS34" s="269"/>
      <c r="DT34" s="270"/>
      <c r="DU34" s="270"/>
      <c r="DV34" s="271"/>
    </row>
    <row r="35" spans="1:126" s="275" customFormat="1" ht="81" customHeight="1" x14ac:dyDescent="0.25">
      <c r="B35" s="798"/>
      <c r="C35" s="849"/>
      <c r="D35" s="849"/>
      <c r="E35" s="849"/>
      <c r="F35" s="867"/>
      <c r="G35" s="852"/>
      <c r="H35" s="422"/>
      <c r="I35" s="441"/>
      <c r="J35" s="855"/>
      <c r="K35" s="817"/>
      <c r="L35" s="870"/>
      <c r="M35" s="260"/>
      <c r="N35" s="864"/>
      <c r="O35" s="861"/>
      <c r="P35" s="858"/>
      <c r="Q35" s="808"/>
      <c r="R35" s="811"/>
      <c r="S35" s="814"/>
      <c r="T35" s="445"/>
      <c r="U35" s="531"/>
      <c r="V35" s="465"/>
      <c r="W35" s="884"/>
      <c r="X35" s="847"/>
      <c r="Y35" s="847"/>
      <c r="Z35" s="847"/>
      <c r="AA35" s="847"/>
      <c r="AB35" s="847"/>
      <c r="AC35" s="847"/>
      <c r="AD35" s="847"/>
      <c r="AE35" s="847"/>
      <c r="AF35" s="847"/>
      <c r="AG35" s="847"/>
      <c r="AH35" s="466">
        <f t="shared" si="12"/>
        <v>0</v>
      </c>
      <c r="AI35" s="479"/>
      <c r="AJ35" s="1152"/>
      <c r="AK35" s="882"/>
      <c r="AL35" s="882"/>
      <c r="AM35" s="886"/>
      <c r="AN35" s="886"/>
      <c r="AO35" s="882"/>
      <c r="AP35" s="882"/>
      <c r="AQ35" s="534"/>
      <c r="AR35" s="435"/>
      <c r="AS35" s="468"/>
      <c r="AT35" s="480"/>
      <c r="AU35" s="481"/>
      <c r="AV35" s="373"/>
      <c r="AW35" s="994"/>
      <c r="AX35" s="997"/>
      <c r="AY35" s="1000"/>
      <c r="AZ35" s="997"/>
      <c r="BA35" s="1003"/>
      <c r="BB35" s="991"/>
      <c r="BC35" s="277"/>
      <c r="BD35" s="470"/>
      <c r="BE35" s="359">
        <v>0.4</v>
      </c>
      <c r="BF35" s="471" t="str">
        <f>IF(ISERROR(IF(S32="R.INHERENTE
2","R. INHERENTE",(IF(BA32="R.RESIDUAL
2","R. RESIDUAL"," ")))),"",(IF(S32="R.INHERENTE
2","R. INHERENTE",(IF(BA32="R.RESIDUAL
2","R. RESIDUAL"," ")))))</f>
        <v xml:space="preserve"> </v>
      </c>
      <c r="BG35" s="472" t="str">
        <f>IF(ISERROR(IF(S32="R.INHERENTE
7","R. INHERENTE",(IF(BA32="R.RESIDUAL
7","R. RESIDUAL"," ")))),"",(IF(S32="R.INHERENTE
7","R. INHERENTE",(IF(BA32="R.RESIDUAL
7","R. RESIDUAL"," ")))))</f>
        <v xml:space="preserve"> </v>
      </c>
      <c r="BH35" s="482" t="str">
        <f>IF(ISERROR(IF(S32="R.INHERENTE
12","R. INHERENTE",(IF(BA32="R.RESIDUAL
12","R. RESIDUAL"," ")))),"",(IF(S32="R.INHERENTE
12","R. INHERENTE",(IF(BA32="R.RESIDUAL
12","R. RESIDUAL"," ")))))</f>
        <v xml:space="preserve"> </v>
      </c>
      <c r="BI35" s="473" t="str">
        <f>IF(ISERROR(IF(S32="R.INHERENTE
17","R. INHERENTE",(IF(BA32="R.RESIDUAL
17","R. RESIDUAL"," ")))),"",(IF(S32="R.INHERENTE
17","R. INHERENTE",(IF(BA32="R.RESIDUAL
17","R. RESIDUAL"," ")))))</f>
        <v>R. RESIDUAL</v>
      </c>
      <c r="BJ35" s="475" t="str">
        <f>IF(ISERROR(IF(S32="R.INHERENTE
22","R. INHERENTE",(IF(BA32="R.RESIDUAL
22","R. RESIDUAL"," ")))),"",(IF(S32="R.INHERENTE
22","R. INHERENTE",(IF(BA32="R.RESIDUAL
22","R. RESIDUAL"," ")))))</f>
        <v xml:space="preserve"> </v>
      </c>
      <c r="BK35" s="263"/>
      <c r="BL35" s="1097"/>
      <c r="BM35" s="1100"/>
      <c r="BN35" s="985"/>
      <c r="BO35" s="985"/>
      <c r="BP35" s="985"/>
      <c r="BQ35" s="1104"/>
      <c r="BR35" s="355"/>
      <c r="BS35" s="1027"/>
      <c r="BT35" s="780"/>
      <c r="BU35" s="1024"/>
      <c r="BV35" s="261"/>
      <c r="BW35" s="982"/>
      <c r="BX35" s="1045"/>
      <c r="BY35" s="786"/>
      <c r="BZ35" s="786"/>
      <c r="CA35" s="783"/>
      <c r="CB35" s="783"/>
      <c r="CC35" s="786"/>
      <c r="CD35" s="786"/>
      <c r="CE35" s="783"/>
      <c r="CF35" s="783"/>
      <c r="CG35" s="786"/>
      <c r="CH35" s="786"/>
      <c r="CI35" s="783"/>
      <c r="CJ35" s="783"/>
      <c r="CK35" s="786"/>
      <c r="CL35" s="786"/>
      <c r="CM35" s="783"/>
      <c r="CN35" s="783"/>
      <c r="CO35" s="786"/>
      <c r="CP35" s="786"/>
      <c r="CQ35" s="1069"/>
      <c r="CR35" s="276"/>
      <c r="CS35" s="1088"/>
      <c r="CT35" s="1091"/>
      <c r="CU35" s="1094"/>
      <c r="CV35" s="789"/>
      <c r="CW35" s="789"/>
      <c r="CX35" s="789"/>
      <c r="CY35" s="789"/>
      <c r="CZ35" s="789"/>
      <c r="DA35" s="783"/>
      <c r="DB35" s="783"/>
      <c r="DC35" s="789"/>
      <c r="DD35" s="789"/>
      <c r="DE35" s="783"/>
      <c r="DF35" s="783"/>
      <c r="DG35" s="789"/>
      <c r="DH35" s="789"/>
      <c r="DI35" s="783"/>
      <c r="DJ35" s="783"/>
      <c r="DK35" s="789"/>
      <c r="DL35" s="789"/>
      <c r="DM35" s="783"/>
      <c r="DN35" s="783"/>
      <c r="DO35" s="789"/>
      <c r="DP35" s="789"/>
      <c r="DQ35" s="1069"/>
      <c r="DR35" s="265"/>
      <c r="DS35" s="269"/>
      <c r="DT35" s="270"/>
      <c r="DU35" s="270"/>
      <c r="DV35" s="271"/>
    </row>
    <row r="36" spans="1:126" s="275" customFormat="1" ht="81" customHeight="1" thickBot="1" x14ac:dyDescent="0.3">
      <c r="B36" s="799"/>
      <c r="C36" s="850"/>
      <c r="D36" s="850"/>
      <c r="E36" s="850"/>
      <c r="F36" s="868"/>
      <c r="G36" s="853"/>
      <c r="H36" s="423"/>
      <c r="I36" s="442"/>
      <c r="J36" s="856"/>
      <c r="K36" s="818"/>
      <c r="L36" s="871"/>
      <c r="M36" s="260"/>
      <c r="N36" s="865"/>
      <c r="O36" s="862"/>
      <c r="P36" s="859"/>
      <c r="Q36" s="809"/>
      <c r="R36" s="812"/>
      <c r="S36" s="815"/>
      <c r="T36" s="445"/>
      <c r="U36" s="532"/>
      <c r="V36" s="483"/>
      <c r="W36" s="885"/>
      <c r="X36" s="875"/>
      <c r="Y36" s="875"/>
      <c r="Z36" s="875"/>
      <c r="AA36" s="875"/>
      <c r="AB36" s="875"/>
      <c r="AC36" s="875"/>
      <c r="AD36" s="875"/>
      <c r="AE36" s="875"/>
      <c r="AF36" s="875"/>
      <c r="AG36" s="875"/>
      <c r="AH36" s="484">
        <f t="shared" si="12"/>
        <v>0</v>
      </c>
      <c r="AI36" s="485"/>
      <c r="AJ36" s="1153"/>
      <c r="AK36" s="890"/>
      <c r="AL36" s="890"/>
      <c r="AM36" s="975"/>
      <c r="AN36" s="975"/>
      <c r="AO36" s="890"/>
      <c r="AP36" s="890"/>
      <c r="AQ36" s="535"/>
      <c r="AR36" s="486"/>
      <c r="AS36" s="487"/>
      <c r="AT36" s="488"/>
      <c r="AU36" s="489"/>
      <c r="AV36" s="373"/>
      <c r="AW36" s="995"/>
      <c r="AX36" s="998"/>
      <c r="AY36" s="1001"/>
      <c r="AZ36" s="998"/>
      <c r="BA36" s="1004"/>
      <c r="BB36" s="992"/>
      <c r="BC36" s="277"/>
      <c r="BD36" s="470"/>
      <c r="BE36" s="360">
        <v>0.2</v>
      </c>
      <c r="BF36" s="490" t="str">
        <f>IF(ISERROR(IF(S32="R.INHERENTE
1","R. INHERENTE",(IF(BA32="R.RESIDUAL
1","R. RESIDUAL"," ")))),"",(IF(S32="R.INHERENTE
1","R. INHERENTE",(IF(BA32="R.RESIDUAL
1","R. RESIDUAL"," ")))))</f>
        <v xml:space="preserve"> </v>
      </c>
      <c r="BG36" s="491" t="str">
        <f>IF(ISERROR(IF(S32="R.INHERENTE
6","R. INHERENTE",(IF(BA32="R.RESIDUAL
6","R. RESIDUAL"," ")))),"",(IF(S32="R.INHERENTE
6","R. INHERENTE",(IF(BA32="R.RESIDUAL
6","R. RESIDUAL"," ")))))</f>
        <v xml:space="preserve"> </v>
      </c>
      <c r="BH36" s="492" t="str">
        <f>IF(ISERROR(IF(S32="R.INHERENTE
11","R. INHERENTE",(IF(BA32="R.RESIDUAL
11","R. RESIDUAL"," ")))),"",(IF(S32="R.INHERENTE
11","R. INHERENTE",(IF(BA32="R.RESIDUAL
11","R. RESIDUAL"," ")))))</f>
        <v xml:space="preserve"> </v>
      </c>
      <c r="BI36" s="493" t="str">
        <f>IF(ISERROR(IF(S32="R.INHERENTE
16","R. INHERENTE",(IF(BA32="R.RESIDUAL
16","R. RESIDUAL"," ")))),"",(IF(S32="R.INHERENTE
16","R. INHERENTE",(IF(BA32="R.RESIDUAL
16","R. RESIDUAL"," ")))))</f>
        <v xml:space="preserve"> </v>
      </c>
      <c r="BJ36" s="494" t="str">
        <f>IF(ISERROR(IF(S32="R.INHERENTE
21","R. INHERENTE",(IF(BA32="R.RESIDUAL
21","R. RESIDUAL"," ")))),"",(IF(S32="R.INHERENTE
21","R. INHERENTE",(IF(BA32="R.RESIDUAL
21","R. RESIDUAL"," ")))))</f>
        <v xml:space="preserve"> </v>
      </c>
      <c r="BK36" s="263"/>
      <c r="BL36" s="1098"/>
      <c r="BM36" s="1101"/>
      <c r="BN36" s="986"/>
      <c r="BO36" s="986"/>
      <c r="BP36" s="986"/>
      <c r="BQ36" s="1105"/>
      <c r="BR36" s="384"/>
      <c r="BS36" s="1028"/>
      <c r="BT36" s="781"/>
      <c r="BU36" s="1025"/>
      <c r="BV36" s="261"/>
      <c r="BW36" s="983"/>
      <c r="BX36" s="1046"/>
      <c r="BY36" s="787"/>
      <c r="BZ36" s="787"/>
      <c r="CA36" s="784"/>
      <c r="CB36" s="784"/>
      <c r="CC36" s="787"/>
      <c r="CD36" s="787"/>
      <c r="CE36" s="784"/>
      <c r="CF36" s="784"/>
      <c r="CG36" s="787"/>
      <c r="CH36" s="787"/>
      <c r="CI36" s="784"/>
      <c r="CJ36" s="784"/>
      <c r="CK36" s="787"/>
      <c r="CL36" s="787"/>
      <c r="CM36" s="784"/>
      <c r="CN36" s="784"/>
      <c r="CO36" s="787"/>
      <c r="CP36" s="787"/>
      <c r="CQ36" s="1070"/>
      <c r="CR36" s="276"/>
      <c r="CS36" s="1089"/>
      <c r="CT36" s="1092"/>
      <c r="CU36" s="1095"/>
      <c r="CV36" s="790"/>
      <c r="CW36" s="790"/>
      <c r="CX36" s="790"/>
      <c r="CY36" s="790"/>
      <c r="CZ36" s="790"/>
      <c r="DA36" s="784"/>
      <c r="DB36" s="784"/>
      <c r="DC36" s="790"/>
      <c r="DD36" s="790"/>
      <c r="DE36" s="784"/>
      <c r="DF36" s="784"/>
      <c r="DG36" s="790"/>
      <c r="DH36" s="790"/>
      <c r="DI36" s="784"/>
      <c r="DJ36" s="784"/>
      <c r="DK36" s="790"/>
      <c r="DL36" s="790"/>
      <c r="DM36" s="784"/>
      <c r="DN36" s="784"/>
      <c r="DO36" s="790"/>
      <c r="DP36" s="790"/>
      <c r="DQ36" s="1070"/>
      <c r="DR36" s="265"/>
      <c r="DS36" s="272"/>
      <c r="DT36" s="273"/>
      <c r="DU36" s="273"/>
      <c r="DV36" s="274"/>
    </row>
    <row r="37" spans="1:126" ht="19.5" customHeight="1" thickBot="1" x14ac:dyDescent="0.3">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277"/>
      <c r="AX37" s="277"/>
      <c r="AY37" s="277"/>
      <c r="AZ37" s="277"/>
      <c r="BA37" s="277"/>
      <c r="BB37" s="364"/>
      <c r="BC37" s="364"/>
      <c r="BD37" s="364"/>
      <c r="BF37" s="367">
        <v>0.2</v>
      </c>
      <c r="BG37" s="368">
        <v>0.4</v>
      </c>
      <c r="BH37" s="368">
        <v>0.60000000000000009</v>
      </c>
      <c r="BI37" s="368">
        <v>0.8</v>
      </c>
      <c r="BJ37" s="368">
        <v>1</v>
      </c>
    </row>
    <row r="38" spans="1:126" ht="80.25" customHeight="1" x14ac:dyDescent="0.25">
      <c r="A38" s="275"/>
      <c r="B38" s="797">
        <v>4</v>
      </c>
      <c r="C38" s="848" t="s">
        <v>640</v>
      </c>
      <c r="D38" s="848" t="s">
        <v>611</v>
      </c>
      <c r="E38" s="848" t="s">
        <v>591</v>
      </c>
      <c r="F38" s="866" t="s">
        <v>589</v>
      </c>
      <c r="G38" s="851" t="s">
        <v>973</v>
      </c>
      <c r="H38" s="508" t="s">
        <v>974</v>
      </c>
      <c r="I38" s="439" t="s">
        <v>879</v>
      </c>
      <c r="J38" s="854" t="str">
        <f>IF(F38="","",(CONCATENATE("Posibilidad de afectación ",F38," ",G38," ",H38," ",H39," ",H40," ",H41," ",H42)))</f>
        <v xml:space="preserve">Posibilidad de afectación Económica y Reputacional  por alteración o falsedad en documento público debido a que en cumplimiento de sus actividades, funciones o poder otorgado,  allegue como prueba, algún documental que contenga una falsedad, oculte total o parcialmente la verdad, y la ausencia de integridad y ética de los colaboradores del proceso   </v>
      </c>
      <c r="K38" s="816" t="s">
        <v>268</v>
      </c>
      <c r="L38" s="869" t="s">
        <v>844</v>
      </c>
      <c r="M38" s="260"/>
      <c r="N38" s="863" t="s">
        <v>885</v>
      </c>
      <c r="O38" s="860">
        <f>IF(ISERROR(VLOOKUP($N38,[3]Listas!$E$20:$F$24,2,FALSE)),"",(VLOOKUP($N38,[3]Listas!$E$20:$F$24,2,FALSE)))</f>
        <v>1</v>
      </c>
      <c r="P38" s="857" t="str">
        <f>IF(ISERROR(VLOOKUP($O38,[3]Listas!$E$3:$F$7,2,FALSE)),"",(VLOOKUP($O38,[3]Listas!$E$3:$F$7,2,FALSE)))</f>
        <v>MUY ALTA 
Se espera que el evento ocurra en la mayoría de las circunstancias.</v>
      </c>
      <c r="Q38" s="807" t="s">
        <v>851</v>
      </c>
      <c r="R38" s="810">
        <f>IF(ISERROR(VLOOKUP($Q38,[3]Listas!$E$28:$F$35,2,FALSE)),"",(VLOOKUP($Q38,[3]Listas!$E$28:$F$35,2,FALSE)))</f>
        <v>1</v>
      </c>
      <c r="S38" s="813" t="str">
        <f t="shared" ref="S38" si="16">IF(O38="","",(CONCATENATE("R.INHERENTE
",(IF(AND($O38=0.2,$R38=0.2),1,(IF(AND($O38=0.2,$R38=0.4),6,(IF(AND($O38=0.2,$R38=0.6),11,(IF(AND($O38=0.2,$R38=0.8),16,(IF(AND($O38=0.2,$R38=1),21,(IF(AND($O38=0.4,$R38=0.2),2,(IF(AND($O38=0.4,$R38=0.4),7,(IF(AND($O38=0.4,$R38=0.6),12,(IF(AND($O38=0.4,$R38=0.8),17,(IF(AND($O38=0.4,$R38=1),22,(IF(AND($O38=0.6,$R38=0.2),3,(IF(AND($O38=0.6,$R38=0.4),8,(IF(AND($O38=0.6,$R38=0.6),13,(IF(AND($O38=0.6,$R38=0.8),18,(IF(AND($O38=0.6,$R38=1),23,(IF(AND($O38=0.8,$R38=0.2),4,(IF(AND($O38=0.8,$R38=0.4),9,(IF(AND($O38=0.8,$R38=0.6),14,(IF(AND($O38=0.8,$R38=0.8),19,(IF(AND($O38=0.8,$R38=1),24,(IF(AND($O38=1,$R38=0.2),5,(IF(AND($O38=1,$R38=0.4),10,(IF(AND($O38=1,$R38=0.6),15,(IF(AND($O38=1,$R38=0.8),20,(IF(AND($O38=1,$R38=1),25,"")))))))))))))))))))))))))))))))))))))))))))))))))))))</f>
        <v>R.INHERENTE
25</v>
      </c>
      <c r="T38" s="445">
        <f>+VLOOKUP($S38,[3]Listas!$D$112:$E$136,2,FALSE)</f>
        <v>25</v>
      </c>
      <c r="U38" s="530" t="s">
        <v>975</v>
      </c>
      <c r="V38" s="446" t="s">
        <v>731</v>
      </c>
      <c r="W38" s="883" t="s">
        <v>43</v>
      </c>
      <c r="X38" s="878"/>
      <c r="Y38" s="878"/>
      <c r="Z38" s="878"/>
      <c r="AA38" s="878"/>
      <c r="AB38" s="878">
        <v>10</v>
      </c>
      <c r="AC38" s="878"/>
      <c r="AD38" s="878"/>
      <c r="AE38" s="878"/>
      <c r="AF38" s="878">
        <v>15</v>
      </c>
      <c r="AG38" s="878"/>
      <c r="AH38" s="513">
        <f>X38+Z38+AB38+AD38+AF38</f>
        <v>25</v>
      </c>
      <c r="AI38" s="525">
        <v>0.75</v>
      </c>
      <c r="AJ38" s="1131">
        <f>R38</f>
        <v>1</v>
      </c>
      <c r="AK38" s="888" t="s">
        <v>39</v>
      </c>
      <c r="AL38" s="888"/>
      <c r="AM38" s="889" t="s">
        <v>578</v>
      </c>
      <c r="AN38" s="889"/>
      <c r="AO38" s="888" t="s">
        <v>39</v>
      </c>
      <c r="AP38" s="888"/>
      <c r="AQ38" s="533" t="s">
        <v>976</v>
      </c>
      <c r="AR38" s="449" t="s">
        <v>604</v>
      </c>
      <c r="AS38" s="450" t="s">
        <v>977</v>
      </c>
      <c r="AT38" s="451" t="s">
        <v>962</v>
      </c>
      <c r="AU38" s="502" t="s">
        <v>978</v>
      </c>
      <c r="AV38" s="453">
        <f t="shared" ref="AV38" si="17">+(IF(AND($AW38&gt;0,$AW38&lt;=0.2),0.2,(IF(AND($AW38&gt;0.2,$AW38&lt;=0.4),0.4,(IF(AND($AW38&gt;0.4,$AW38&lt;=0.6),0.6,(IF(AND($AW38&gt;0.6,$AW38&lt;=0.8),0.8,(IF($AW38&gt;0.8,1,""))))))))))</f>
        <v>0.8</v>
      </c>
      <c r="AW38" s="993">
        <f t="shared" ref="AW38" si="18">+MIN(AI38:AI42)</f>
        <v>0.75</v>
      </c>
      <c r="AX38" s="996" t="str">
        <f t="shared" ref="AX38" si="19">+(IF($AV38=0.2,"MUY BAJA",(IF($AV38=0.4,"BAJA",(IF($AV38=0.6,"MEDIA",(IF($AV38=0.8,"ALTA",(IF($AV38=1,"MUY ALTA",""))))))))))</f>
        <v>ALTA</v>
      </c>
      <c r="AY38" s="999">
        <f t="shared" ref="AY38" si="20">+MIN(AJ38:AJ42)</f>
        <v>1</v>
      </c>
      <c r="AZ38" s="996" t="str">
        <f t="shared" ref="AZ38" si="21">+(IF($BC38=0.2,"MUY BAJA",(IF($BC38=0.4,"BAJA",(IF($BC38=0.6,"MEDIA",(IF($BC38=0.8,"ALTA",(IF($BC38=1,"MUY ALTA",""))))))))))</f>
        <v>MUY ALTA</v>
      </c>
      <c r="BA38" s="1002" t="str">
        <f t="shared" ref="BA38" si="22">IF($AV38="","",(CONCATENATE("R.RESIDUAL
",(IF(AND($AV38=0.2,$BC38=0.2),1,(IF(AND($AV38=0.2,$BC38=0.4),6,(IF(AND($AV38=0.2,$BC38=0.6),11,(IF(AND($AV38=0.2,$BC38=0.8),16,(IF(AND($AV38=0.2,$BC38=1),21,(IF(AND($AV38=0.4,$BC38=0.2),2,(IF(AND($AV38=0.4,$BC38=0.4),7,(IF(AND($AV38=0.4,$BC38=0.6),12,(IF(AND($AV38=0.4,$BC38=0.8),17,(IF(AND($AV38=0.4,$BC38=1),22,(IF(AND($AV38=0.6,$BC38=0.2),3,(IF(AND($AV38=0.6,$BC38=0.4),8,(IF(AND($AV38=0.6,$BC38=0.6),13,(IF(AND($AV38=0.6,$BC38=0.8),18,(IF(AND($AV38=0.6,$BC38=1),23,(IF(AND($AV38=0.8,$BC38=0.2),4,(IF(AND($AV38=0.8,$BC38=0.4),9,(IF(AND($AV38=0.8,$BC38=0.6),14,(IF(AND($AV38=0.8,$BC38=0.8),19,(IF(AND($AV38=0.8,$BC38=1),24,(IF(AND($AV38=1,$BC38=0.2),5,(IF(AND($AV38=1,$BC38=0.4),10,(IF(AND($AV38=1,$BC38=0.6),15,(IF(AND($AV38=1,$BC38=0.8),20,(IF(AND($AV38=1,$BC38=1),25,"")))))))))))))))))))))))))))))))))))))))))))))))))))))</f>
        <v>R.RESIDUAL
24</v>
      </c>
      <c r="BB38" s="990" t="s">
        <v>732</v>
      </c>
      <c r="BC38" s="453">
        <f t="shared" ref="BC38" si="23">+(IF(AND($AY38&gt;0,$AY38&lt;=0.2),0.2,(IF(AND($AY38&gt;0.2,$AY38&lt;=0.4),0.4,(IF(AND($AY38&gt;0.4,$AY38&lt;=0.6),0.6,(IF(AND($AY38&gt;0.6,$AY38&lt;=0.8),0.8,(IF($AY38&gt;0.8,1,""))))))))))</f>
        <v>1</v>
      </c>
      <c r="BD38" s="373">
        <f>+VLOOKUP($BA38,[3]Listas!$F$112:$G$136,2,FALSE)</f>
        <v>24</v>
      </c>
      <c r="BE38" s="359">
        <v>1</v>
      </c>
      <c r="BF38" s="454" t="str">
        <f>IF(ISERROR(IF(S38="R.INHERENTE
5","R. INHERENTE",(IF(BA38="R.RESIDUAL
5","R. RESIDUAL"," ")))),"",(IF(S38="R.INHERENTE
5","R. INHERENTE",(IF(BA38="R.RESIDUAL
5","R. RESIDUAL"," ")))))</f>
        <v xml:space="preserve"> </v>
      </c>
      <c r="BG38" s="455" t="str">
        <f>IF(ISERROR(IF(S38="R.INHERENTE
10","R. INHERENTE",(IF(BA38="R.RESIDUAL
10","R. RESIDUAL"," ")))),"",(IF(S38="R.INHERENTE
10","R. INHERENTE",(IF(BA38="R.RESIDUAL
10","R. RESIDUAL"," ")))))</f>
        <v xml:space="preserve"> </v>
      </c>
      <c r="BH38" s="456" t="str">
        <f>IF(ISERROR(IF(S38="R.INHERENTE
15","R. INHERENTE",(IF(BA38="R.RESIDUAL
15","R. RESIDUAL"," ")))),"",(IF(S38="R.INHERENTE
15","R. INHERENTE",(IF(BA38="R.RESIDUAL
15","R. RESIDUAL"," ")))))</f>
        <v xml:space="preserve"> </v>
      </c>
      <c r="BI38" s="456" t="str">
        <f>IF(ISERROR(IF(S38="R.INHERENTE
20","R. INHERENTE",(IF(BA38="R.RESIDUAL
20","R. RESIDUAL"," ")))),"",(IF(S38="R.INHERENTE
20","R. INHERENTE",(IF(BA38="R.RESIDUAL
20","R. RESIDUAL"," ")))))</f>
        <v xml:space="preserve"> </v>
      </c>
      <c r="BJ38" s="457" t="str">
        <f>IF(ISERROR(IF(S38="R.INHERENTE
25","R. INHERENTE",(IF(BA38="R.RESIDUAL
25","R. RESIDUAL"," ")))),"",(IF(S38="R.INHERENTE
25","R. INHERENTE",(IF(BA38="R.RESIDUAL
25","R. RESIDUAL"," ")))))</f>
        <v>R. INHERENTE</v>
      </c>
      <c r="BK38" s="263"/>
      <c r="BL38" s="1096" t="s">
        <v>979</v>
      </c>
      <c r="BM38" s="1099" t="s">
        <v>965</v>
      </c>
      <c r="BN38" s="1102">
        <v>44743</v>
      </c>
      <c r="BO38" s="984" t="s">
        <v>980</v>
      </c>
      <c r="BP38" s="984" t="s">
        <v>981</v>
      </c>
      <c r="BQ38" s="1103" t="s">
        <v>677</v>
      </c>
      <c r="BR38" s="355"/>
      <c r="BS38" s="1026" t="s">
        <v>982</v>
      </c>
      <c r="BT38" s="779" t="s">
        <v>967</v>
      </c>
      <c r="BU38" s="1023" t="s">
        <v>983</v>
      </c>
      <c r="BV38" s="261"/>
      <c r="BW38" s="981">
        <v>44653</v>
      </c>
      <c r="BX38" s="1044">
        <v>44788</v>
      </c>
      <c r="BY38" s="785"/>
      <c r="BZ38" s="785"/>
      <c r="CA38" s="782" t="s">
        <v>1066</v>
      </c>
      <c r="CB38" s="782" t="s">
        <v>1066</v>
      </c>
      <c r="CC38" s="785"/>
      <c r="CD38" s="785"/>
      <c r="CE38" s="782" t="s">
        <v>1066</v>
      </c>
      <c r="CF38" s="782" t="s">
        <v>1066</v>
      </c>
      <c r="CG38" s="785"/>
      <c r="CH38" s="785"/>
      <c r="CI38" s="782" t="s">
        <v>1067</v>
      </c>
      <c r="CJ38" s="782" t="s">
        <v>1067</v>
      </c>
      <c r="CK38" s="785"/>
      <c r="CL38" s="785"/>
      <c r="CM38" s="782" t="s">
        <v>1066</v>
      </c>
      <c r="CN38" s="782" t="s">
        <v>1066</v>
      </c>
      <c r="CO38" s="785"/>
      <c r="CP38" s="785"/>
      <c r="CQ38" s="1068" t="s">
        <v>1068</v>
      </c>
      <c r="CR38" s="276"/>
      <c r="CS38" s="1087">
        <v>45023</v>
      </c>
      <c r="CT38" s="1090">
        <v>45156</v>
      </c>
      <c r="CU38" s="1093"/>
      <c r="CV38" s="788"/>
      <c r="CW38" s="788"/>
      <c r="CX38" s="788"/>
      <c r="CY38" s="788"/>
      <c r="CZ38" s="788"/>
      <c r="DA38" s="782" t="s">
        <v>1066</v>
      </c>
      <c r="DB38" s="782" t="s">
        <v>1066</v>
      </c>
      <c r="DC38" s="788"/>
      <c r="DD38" s="788"/>
      <c r="DE38" s="782" t="s">
        <v>1066</v>
      </c>
      <c r="DF38" s="782" t="s">
        <v>1066</v>
      </c>
      <c r="DG38" s="788"/>
      <c r="DH38" s="788"/>
      <c r="DI38" s="782" t="s">
        <v>1067</v>
      </c>
      <c r="DJ38" s="782" t="s">
        <v>1067</v>
      </c>
      <c r="DK38" s="788"/>
      <c r="DL38" s="788"/>
      <c r="DM38" s="782" t="s">
        <v>1066</v>
      </c>
      <c r="DN38" s="782" t="s">
        <v>1066</v>
      </c>
      <c r="DO38" s="788"/>
      <c r="DP38" s="788"/>
      <c r="DQ38" s="1068" t="s">
        <v>1068</v>
      </c>
      <c r="DR38" s="265"/>
      <c r="DS38" s="266"/>
      <c r="DT38" s="267"/>
      <c r="DU38" s="267"/>
      <c r="DV38" s="268"/>
    </row>
    <row r="39" spans="1:126" ht="80.25" customHeight="1" x14ac:dyDescent="0.25">
      <c r="A39" s="275"/>
      <c r="B39" s="798"/>
      <c r="C39" s="849"/>
      <c r="D39" s="849"/>
      <c r="E39" s="849"/>
      <c r="F39" s="867"/>
      <c r="G39" s="852"/>
      <c r="H39" s="503" t="s">
        <v>984</v>
      </c>
      <c r="I39" s="441" t="s">
        <v>882</v>
      </c>
      <c r="J39" s="855"/>
      <c r="K39" s="817"/>
      <c r="L39" s="870"/>
      <c r="M39" s="260"/>
      <c r="N39" s="864"/>
      <c r="O39" s="861"/>
      <c r="P39" s="858"/>
      <c r="Q39" s="808"/>
      <c r="R39" s="811"/>
      <c r="S39" s="814"/>
      <c r="T39" s="445"/>
      <c r="U39" s="531"/>
      <c r="V39" s="465"/>
      <c r="W39" s="884"/>
      <c r="X39" s="847"/>
      <c r="Y39" s="847"/>
      <c r="Z39" s="847"/>
      <c r="AA39" s="847"/>
      <c r="AB39" s="847"/>
      <c r="AC39" s="847"/>
      <c r="AD39" s="847"/>
      <c r="AE39" s="847"/>
      <c r="AF39" s="847"/>
      <c r="AG39" s="847"/>
      <c r="AH39" s="516">
        <f t="shared" ref="AH39:AH42" si="24">X39+Z39+AB39+AD39+AF39</f>
        <v>0</v>
      </c>
      <c r="AI39" s="517"/>
      <c r="AJ39" s="1132"/>
      <c r="AK39" s="882"/>
      <c r="AL39" s="882"/>
      <c r="AM39" s="886"/>
      <c r="AN39" s="886"/>
      <c r="AO39" s="882"/>
      <c r="AP39" s="882"/>
      <c r="AQ39" s="534"/>
      <c r="AR39" s="435"/>
      <c r="AS39" s="468"/>
      <c r="AT39" s="480"/>
      <c r="AU39" s="481"/>
      <c r="AV39" s="373"/>
      <c r="AW39" s="994"/>
      <c r="AX39" s="997"/>
      <c r="AY39" s="1000"/>
      <c r="AZ39" s="997"/>
      <c r="BA39" s="1003"/>
      <c r="BB39" s="991"/>
      <c r="BC39" s="277"/>
      <c r="BD39" s="470"/>
      <c r="BE39" s="359">
        <v>0.8</v>
      </c>
      <c r="BF39" s="471" t="str">
        <f>IF(ISERROR(IF(S38="R.INHERENTE
4","R. INHERENTE",(IF(BA38="R.RESIDUAL
4","R. RESIDUAL"," ")))),"",(IF(S38="R.INHERENTE
4","R. INHERENTE",(IF(BA38="R.RESIDUAL
4","R. RESIDUAL"," ")))))</f>
        <v xml:space="preserve"> </v>
      </c>
      <c r="BG39" s="472" t="str">
        <f>IF(ISERROR(IF(S38="R.INHERENTE
9","R. INHERENTE",(IF(BA38="R.RESIDUAL
9","R. RESIDUAL"," ")))),"",(IF(S38="R.INHERENTE
9","R. INHERENTE",(IF(BA38="R.RESIDUAL
9","R. RESIDUAL"," ")))))</f>
        <v xml:space="preserve"> </v>
      </c>
      <c r="BH39" s="473" t="str">
        <f>IF(ISERROR(IF(S38="R.INHERENTE
14","R. INHERENTE",(IF(BA38="R.RESIDUAL
14","R. RESIDUAL"," ")))),"",(IF(S38="R.INHERENTE
14","R. INHERENTE",(IF(BA38="R.RESIDUAL
14","R. RESIDUAL"," ")))))</f>
        <v xml:space="preserve"> </v>
      </c>
      <c r="BI39" s="474" t="str">
        <f>IF(ISERROR(IF(S38="R.INHERENTE
19","R. INHERENTE",(IF(BA38="R.RESIDUAL
19","R. RESIDUAL"," ")))),"",(IF(S38="R.INHERENTE
19","R. INHERENTE",(IF(BA38="R.RESIDUAL
19","R. RESIDUAL"," ")))))</f>
        <v xml:space="preserve"> </v>
      </c>
      <c r="BJ39" s="475" t="str">
        <f>IF(ISERROR(IF(S38="R.INHERENTE
24","R. INHERENTE",(IF(BA38="R.RESIDUAL
24","R. RESIDUAL"," ")))),"",(IF(S38="R.INHERENTE
24","R. INHERENTE",(IF(BA38="R.RESIDUAL
24","R. RESIDUAL"," ")))))</f>
        <v>R. RESIDUAL</v>
      </c>
      <c r="BK39" s="263"/>
      <c r="BL39" s="1097"/>
      <c r="BM39" s="1100"/>
      <c r="BN39" s="985"/>
      <c r="BO39" s="985"/>
      <c r="BP39" s="985"/>
      <c r="BQ39" s="1104"/>
      <c r="BR39" s="355"/>
      <c r="BS39" s="1027"/>
      <c r="BT39" s="780"/>
      <c r="BU39" s="1024"/>
      <c r="BV39" s="261"/>
      <c r="BW39" s="982"/>
      <c r="BX39" s="1045"/>
      <c r="BY39" s="786"/>
      <c r="BZ39" s="786"/>
      <c r="CA39" s="783"/>
      <c r="CB39" s="783"/>
      <c r="CC39" s="786"/>
      <c r="CD39" s="786"/>
      <c r="CE39" s="783"/>
      <c r="CF39" s="783"/>
      <c r="CG39" s="786"/>
      <c r="CH39" s="786"/>
      <c r="CI39" s="783"/>
      <c r="CJ39" s="783"/>
      <c r="CK39" s="786"/>
      <c r="CL39" s="786"/>
      <c r="CM39" s="783"/>
      <c r="CN39" s="783"/>
      <c r="CO39" s="786"/>
      <c r="CP39" s="786"/>
      <c r="CQ39" s="1069"/>
      <c r="CR39" s="276"/>
      <c r="CS39" s="1088"/>
      <c r="CT39" s="1091"/>
      <c r="CU39" s="1094"/>
      <c r="CV39" s="789"/>
      <c r="CW39" s="789"/>
      <c r="CX39" s="789"/>
      <c r="CY39" s="789"/>
      <c r="CZ39" s="789"/>
      <c r="DA39" s="783"/>
      <c r="DB39" s="783"/>
      <c r="DC39" s="789"/>
      <c r="DD39" s="789"/>
      <c r="DE39" s="783"/>
      <c r="DF39" s="783"/>
      <c r="DG39" s="789"/>
      <c r="DH39" s="789"/>
      <c r="DI39" s="783"/>
      <c r="DJ39" s="783"/>
      <c r="DK39" s="789"/>
      <c r="DL39" s="789"/>
      <c r="DM39" s="783"/>
      <c r="DN39" s="783"/>
      <c r="DO39" s="789"/>
      <c r="DP39" s="789"/>
      <c r="DQ39" s="1069"/>
      <c r="DR39" s="265"/>
      <c r="DS39" s="269"/>
      <c r="DT39" s="270"/>
      <c r="DU39" s="270"/>
      <c r="DV39" s="271"/>
    </row>
    <row r="40" spans="1:126" ht="80.25" customHeight="1" x14ac:dyDescent="0.25">
      <c r="A40" s="275"/>
      <c r="B40" s="798"/>
      <c r="C40" s="849"/>
      <c r="D40" s="849"/>
      <c r="E40" s="849"/>
      <c r="F40" s="867"/>
      <c r="G40" s="852"/>
      <c r="H40" s="422"/>
      <c r="I40" s="441"/>
      <c r="J40" s="855"/>
      <c r="K40" s="817"/>
      <c r="L40" s="870"/>
      <c r="M40" s="260"/>
      <c r="N40" s="864"/>
      <c r="O40" s="861"/>
      <c r="P40" s="858"/>
      <c r="Q40" s="808"/>
      <c r="R40" s="811"/>
      <c r="S40" s="814"/>
      <c r="T40" s="445"/>
      <c r="U40" s="531"/>
      <c r="V40" s="465"/>
      <c r="W40" s="884"/>
      <c r="X40" s="847"/>
      <c r="Y40" s="847"/>
      <c r="Z40" s="847"/>
      <c r="AA40" s="847"/>
      <c r="AB40" s="847"/>
      <c r="AC40" s="847"/>
      <c r="AD40" s="847"/>
      <c r="AE40" s="847"/>
      <c r="AF40" s="847"/>
      <c r="AG40" s="847"/>
      <c r="AH40" s="516">
        <f t="shared" si="24"/>
        <v>0</v>
      </c>
      <c r="AI40" s="517"/>
      <c r="AJ40" s="1132"/>
      <c r="AK40" s="882"/>
      <c r="AL40" s="882"/>
      <c r="AM40" s="886"/>
      <c r="AN40" s="886"/>
      <c r="AO40" s="882"/>
      <c r="AP40" s="882"/>
      <c r="AQ40" s="534"/>
      <c r="AR40" s="435"/>
      <c r="AS40" s="468"/>
      <c r="AT40" s="480"/>
      <c r="AU40" s="481"/>
      <c r="AV40" s="373"/>
      <c r="AW40" s="994"/>
      <c r="AX40" s="997"/>
      <c r="AY40" s="1000"/>
      <c r="AZ40" s="997"/>
      <c r="BA40" s="1003"/>
      <c r="BB40" s="991"/>
      <c r="BC40" s="277"/>
      <c r="BD40" s="470"/>
      <c r="BE40" s="359">
        <v>0.60000000000000009</v>
      </c>
      <c r="BF40" s="471" t="str">
        <f>IF(ISERROR(IF(S38="R.INHERENTE
3","R. INHERENTE",(IF(BA38="R.RESIDUAL
3","R. RESIDUAL"," ")))),"",(IF(S38="R.INHERENTE
3","R. INHERENTE",(IF(BA38="R.RESIDUAL
3","R. RESIDUAL"," ")))))</f>
        <v xml:space="preserve"> </v>
      </c>
      <c r="BG40" s="472" t="str">
        <f>IF(ISERROR(IF(S38="R.INHERENTE
8","R. INHERENTE",(IF(BA38="R.RESIDUAL
8","R. RESIDUAL"," ")))),"",(IF(S38="R.INHERENTE
8","R. INHERENTE",(IF(BA38="R.RESIDUAL
8","R. RESIDUAL"," ")))))</f>
        <v xml:space="preserve"> </v>
      </c>
      <c r="BH40" s="473" t="str">
        <f>IF(ISERROR(IF(S38="R.INHERENTE
13","R. INHERENTE",(IF(BA38="R.RESIDUAL
13","R. RESIDUAL"," ")))),"",(IF(S38="R.INHERENTE
13","R. INHERENTE",(IF(BA38="R.RESIDUAL
13","R. RESIDUAL"," ")))))</f>
        <v xml:space="preserve"> </v>
      </c>
      <c r="BI40" s="474" t="str">
        <f>IF(ISERROR(IF(S38="R.INHERENTE
18","R. INHERENTE",(IF(BA38="R.RESIDUAL
18","R. RESIDUAL"," ")))),"",(IF(S38="R.INHERENTE
18","R. INHERENTE",(IF(BA38="R.RESIDUAL
18","R. RESIDUAL"," ")))))</f>
        <v xml:space="preserve"> </v>
      </c>
      <c r="BJ40" s="475" t="str">
        <f>IF(ISERROR(IF(S38="R.INHERENTE
23","R. INHERENTE",(IF(BA38="R.RESIDUAL
23","R. RESIDUAL"," ")))),"",(IF(S38="R.INHERENTE
23","R. INHERENTE",(IF(BA38="R.RESIDUAL
23","R. RESIDUAL"," ")))))</f>
        <v xml:space="preserve"> </v>
      </c>
      <c r="BK40" s="263"/>
      <c r="BL40" s="1097"/>
      <c r="BM40" s="1100"/>
      <c r="BN40" s="985"/>
      <c r="BO40" s="985"/>
      <c r="BP40" s="985"/>
      <c r="BQ40" s="1104"/>
      <c r="BR40" s="355"/>
      <c r="BS40" s="1027"/>
      <c r="BT40" s="780"/>
      <c r="BU40" s="1024"/>
      <c r="BV40" s="261"/>
      <c r="BW40" s="982"/>
      <c r="BX40" s="1045"/>
      <c r="BY40" s="786"/>
      <c r="BZ40" s="786"/>
      <c r="CA40" s="783"/>
      <c r="CB40" s="783"/>
      <c r="CC40" s="786"/>
      <c r="CD40" s="786"/>
      <c r="CE40" s="783"/>
      <c r="CF40" s="783"/>
      <c r="CG40" s="786"/>
      <c r="CH40" s="786"/>
      <c r="CI40" s="783"/>
      <c r="CJ40" s="783"/>
      <c r="CK40" s="786"/>
      <c r="CL40" s="786"/>
      <c r="CM40" s="783"/>
      <c r="CN40" s="783"/>
      <c r="CO40" s="786"/>
      <c r="CP40" s="786"/>
      <c r="CQ40" s="1069"/>
      <c r="CR40" s="276"/>
      <c r="CS40" s="1088"/>
      <c r="CT40" s="1091"/>
      <c r="CU40" s="1094"/>
      <c r="CV40" s="789"/>
      <c r="CW40" s="789"/>
      <c r="CX40" s="789"/>
      <c r="CY40" s="789"/>
      <c r="CZ40" s="789"/>
      <c r="DA40" s="783"/>
      <c r="DB40" s="783"/>
      <c r="DC40" s="789"/>
      <c r="DD40" s="789"/>
      <c r="DE40" s="783"/>
      <c r="DF40" s="783"/>
      <c r="DG40" s="789"/>
      <c r="DH40" s="789"/>
      <c r="DI40" s="783"/>
      <c r="DJ40" s="783"/>
      <c r="DK40" s="789"/>
      <c r="DL40" s="789"/>
      <c r="DM40" s="783"/>
      <c r="DN40" s="783"/>
      <c r="DO40" s="789"/>
      <c r="DP40" s="789"/>
      <c r="DQ40" s="1069"/>
      <c r="DR40" s="265"/>
      <c r="DS40" s="269"/>
      <c r="DT40" s="270"/>
      <c r="DU40" s="270"/>
      <c r="DV40" s="271"/>
    </row>
    <row r="41" spans="1:126" ht="80.25" customHeight="1" x14ac:dyDescent="0.25">
      <c r="A41" s="275"/>
      <c r="B41" s="798"/>
      <c r="C41" s="849"/>
      <c r="D41" s="849"/>
      <c r="E41" s="849"/>
      <c r="F41" s="867"/>
      <c r="G41" s="852"/>
      <c r="H41" s="422"/>
      <c r="I41" s="441"/>
      <c r="J41" s="855"/>
      <c r="K41" s="817"/>
      <c r="L41" s="870"/>
      <c r="M41" s="260"/>
      <c r="N41" s="864"/>
      <c r="O41" s="861"/>
      <c r="P41" s="858"/>
      <c r="Q41" s="808"/>
      <c r="R41" s="811"/>
      <c r="S41" s="814"/>
      <c r="T41" s="445"/>
      <c r="U41" s="531"/>
      <c r="V41" s="465"/>
      <c r="W41" s="884"/>
      <c r="X41" s="847"/>
      <c r="Y41" s="847"/>
      <c r="Z41" s="847"/>
      <c r="AA41" s="847"/>
      <c r="AB41" s="847"/>
      <c r="AC41" s="847"/>
      <c r="AD41" s="847"/>
      <c r="AE41" s="847"/>
      <c r="AF41" s="847"/>
      <c r="AG41" s="847"/>
      <c r="AH41" s="516">
        <f t="shared" si="24"/>
        <v>0</v>
      </c>
      <c r="AI41" s="517"/>
      <c r="AJ41" s="1132"/>
      <c r="AK41" s="882"/>
      <c r="AL41" s="882"/>
      <c r="AM41" s="886"/>
      <c r="AN41" s="886"/>
      <c r="AO41" s="882"/>
      <c r="AP41" s="882"/>
      <c r="AQ41" s="534"/>
      <c r="AR41" s="435"/>
      <c r="AS41" s="468"/>
      <c r="AT41" s="480"/>
      <c r="AU41" s="481"/>
      <c r="AV41" s="373"/>
      <c r="AW41" s="994"/>
      <c r="AX41" s="997"/>
      <c r="AY41" s="1000"/>
      <c r="AZ41" s="997"/>
      <c r="BA41" s="1003"/>
      <c r="BB41" s="991"/>
      <c r="BC41" s="277"/>
      <c r="BD41" s="470"/>
      <c r="BE41" s="359">
        <v>0.4</v>
      </c>
      <c r="BF41" s="471" t="str">
        <f>IF(ISERROR(IF(S38="R.INHERENTE
2","R. INHERENTE",(IF(BA38="R.RESIDUAL
2","R. RESIDUAL"," ")))),"",(IF(S38="R.INHERENTE
2","R. INHERENTE",(IF(BA38="R.RESIDUAL
2","R. RESIDUAL"," ")))))</f>
        <v xml:space="preserve"> </v>
      </c>
      <c r="BG41" s="472" t="str">
        <f>IF(ISERROR(IF(S38="R.INHERENTE
7","R. INHERENTE",(IF(BA38="R.RESIDUAL
7","R. RESIDUAL"," ")))),"",(IF(S38="R.INHERENTE
7","R. INHERENTE",(IF(BA38="R.RESIDUAL
7","R. RESIDUAL"," ")))))</f>
        <v xml:space="preserve"> </v>
      </c>
      <c r="BH41" s="482" t="str">
        <f>IF(ISERROR(IF(S38="R.INHERENTE
12","R. INHERENTE",(IF(BA38="R.RESIDUAL
12","R. RESIDUAL"," ")))),"",(IF(S38="R.INHERENTE
12","R. INHERENTE",(IF(BA38="R.RESIDUAL
12","R. RESIDUAL"," ")))))</f>
        <v xml:space="preserve"> </v>
      </c>
      <c r="BI41" s="473" t="str">
        <f>IF(ISERROR(IF(S38="R.INHERENTE
17","R. INHERENTE",(IF(BA38="R.RESIDUAL
17","R. RESIDUAL"," ")))),"",(IF(S38="R.INHERENTE
17","R. INHERENTE",(IF(BA38="R.RESIDUAL
17","R. RESIDUAL"," ")))))</f>
        <v xml:space="preserve"> </v>
      </c>
      <c r="BJ41" s="475" t="str">
        <f>IF(ISERROR(IF(S38="R.INHERENTE
22","R. INHERENTE",(IF(BA38="R.RESIDUAL
22","R. RESIDUAL"," ")))),"",(IF(S38="R.INHERENTE
22","R. INHERENTE",(IF(BA38="R.RESIDUAL
22","R. RESIDUAL"," ")))))</f>
        <v xml:space="preserve"> </v>
      </c>
      <c r="BK41" s="263"/>
      <c r="BL41" s="1097"/>
      <c r="BM41" s="1100"/>
      <c r="BN41" s="985"/>
      <c r="BO41" s="985"/>
      <c r="BP41" s="985"/>
      <c r="BQ41" s="1104"/>
      <c r="BR41" s="355"/>
      <c r="BS41" s="1027"/>
      <c r="BT41" s="780"/>
      <c r="BU41" s="1024"/>
      <c r="BV41" s="261"/>
      <c r="BW41" s="982"/>
      <c r="BX41" s="1045"/>
      <c r="BY41" s="786"/>
      <c r="BZ41" s="786"/>
      <c r="CA41" s="783"/>
      <c r="CB41" s="783"/>
      <c r="CC41" s="786"/>
      <c r="CD41" s="786"/>
      <c r="CE41" s="783"/>
      <c r="CF41" s="783"/>
      <c r="CG41" s="786"/>
      <c r="CH41" s="786"/>
      <c r="CI41" s="783"/>
      <c r="CJ41" s="783"/>
      <c r="CK41" s="786"/>
      <c r="CL41" s="786"/>
      <c r="CM41" s="783"/>
      <c r="CN41" s="783"/>
      <c r="CO41" s="786"/>
      <c r="CP41" s="786"/>
      <c r="CQ41" s="1069"/>
      <c r="CR41" s="276"/>
      <c r="CS41" s="1088"/>
      <c r="CT41" s="1091"/>
      <c r="CU41" s="1094"/>
      <c r="CV41" s="789"/>
      <c r="CW41" s="789"/>
      <c r="CX41" s="789"/>
      <c r="CY41" s="789"/>
      <c r="CZ41" s="789"/>
      <c r="DA41" s="783"/>
      <c r="DB41" s="783"/>
      <c r="DC41" s="789"/>
      <c r="DD41" s="789"/>
      <c r="DE41" s="783"/>
      <c r="DF41" s="783"/>
      <c r="DG41" s="789"/>
      <c r="DH41" s="789"/>
      <c r="DI41" s="783"/>
      <c r="DJ41" s="783"/>
      <c r="DK41" s="789"/>
      <c r="DL41" s="789"/>
      <c r="DM41" s="783"/>
      <c r="DN41" s="783"/>
      <c r="DO41" s="789"/>
      <c r="DP41" s="789"/>
      <c r="DQ41" s="1069"/>
      <c r="DR41" s="265"/>
      <c r="DS41" s="269"/>
      <c r="DT41" s="270"/>
      <c r="DU41" s="270"/>
      <c r="DV41" s="271"/>
    </row>
    <row r="42" spans="1:126" ht="80.25" customHeight="1" thickBot="1" x14ac:dyDescent="0.3">
      <c r="A42" s="275"/>
      <c r="B42" s="799"/>
      <c r="C42" s="850"/>
      <c r="D42" s="850"/>
      <c r="E42" s="850"/>
      <c r="F42" s="868"/>
      <c r="G42" s="853"/>
      <c r="H42" s="423"/>
      <c r="I42" s="442"/>
      <c r="J42" s="856"/>
      <c r="K42" s="818"/>
      <c r="L42" s="871"/>
      <c r="M42" s="260"/>
      <c r="N42" s="865"/>
      <c r="O42" s="862"/>
      <c r="P42" s="859"/>
      <c r="Q42" s="809"/>
      <c r="R42" s="812"/>
      <c r="S42" s="815"/>
      <c r="T42" s="445"/>
      <c r="U42" s="532"/>
      <c r="V42" s="483"/>
      <c r="W42" s="885"/>
      <c r="X42" s="875"/>
      <c r="Y42" s="875"/>
      <c r="Z42" s="875"/>
      <c r="AA42" s="875"/>
      <c r="AB42" s="875"/>
      <c r="AC42" s="875"/>
      <c r="AD42" s="875"/>
      <c r="AE42" s="875"/>
      <c r="AF42" s="875"/>
      <c r="AG42" s="875"/>
      <c r="AH42" s="524">
        <f t="shared" si="24"/>
        <v>0</v>
      </c>
      <c r="AI42" s="523"/>
      <c r="AJ42" s="1133"/>
      <c r="AK42" s="890"/>
      <c r="AL42" s="890"/>
      <c r="AM42" s="975"/>
      <c r="AN42" s="975"/>
      <c r="AO42" s="890"/>
      <c r="AP42" s="890"/>
      <c r="AQ42" s="535"/>
      <c r="AR42" s="486"/>
      <c r="AS42" s="487"/>
      <c r="AT42" s="488"/>
      <c r="AU42" s="489"/>
      <c r="AV42" s="373"/>
      <c r="AW42" s="995"/>
      <c r="AX42" s="998"/>
      <c r="AY42" s="1001"/>
      <c r="AZ42" s="998"/>
      <c r="BA42" s="1004"/>
      <c r="BB42" s="992"/>
      <c r="BC42" s="277"/>
      <c r="BD42" s="470"/>
      <c r="BE42" s="360">
        <v>0.2</v>
      </c>
      <c r="BF42" s="490" t="str">
        <f>IF(ISERROR(IF(S38="R.INHERENTE
1","R. INHERENTE",(IF(BA38="R.RESIDUAL
1","R. RESIDUAL"," ")))),"",(IF(S38="R.INHERENTE
1","R. INHERENTE",(IF(BA38="R.RESIDUAL
1","R. RESIDUAL"," ")))))</f>
        <v xml:space="preserve"> </v>
      </c>
      <c r="BG42" s="491" t="str">
        <f>IF(ISERROR(IF(S38="R.INHERENTE
6","R. INHERENTE",(IF(BA38="R.RESIDUAL
6","R. RESIDUAL"," ")))),"",(IF(S38="R.INHERENTE
6","R. INHERENTE",(IF(BA38="R.RESIDUAL
6","R. RESIDUAL"," ")))))</f>
        <v xml:space="preserve"> </v>
      </c>
      <c r="BH42" s="492" t="str">
        <f>IF(ISERROR(IF(S38="R.INHERENTE
11","R. INHERENTE",(IF(BA38="R.RESIDUAL
11","R. RESIDUAL"," ")))),"",(IF(S38="R.INHERENTE
11","R. INHERENTE",(IF(BA38="R.RESIDUAL
11","R. RESIDUAL"," ")))))</f>
        <v xml:space="preserve"> </v>
      </c>
      <c r="BI42" s="493" t="str">
        <f>IF(ISERROR(IF(S38="R.INHERENTE
16","R. INHERENTE",(IF(BA38="R.RESIDUAL
16","R. RESIDUAL"," ")))),"",(IF(S38="R.INHERENTE
16","R. INHERENTE",(IF(BA38="R.RESIDUAL
16","R. RESIDUAL"," ")))))</f>
        <v xml:space="preserve"> </v>
      </c>
      <c r="BJ42" s="494" t="str">
        <f>IF(ISERROR(IF(S38="R.INHERENTE
21","R. INHERENTE",(IF(BA38="R.RESIDUAL
21","R. RESIDUAL"," ")))),"",(IF(S38="R.INHERENTE
21","R. INHERENTE",(IF(BA38="R.RESIDUAL
21","R. RESIDUAL"," ")))))</f>
        <v xml:space="preserve"> </v>
      </c>
      <c r="BK42" s="263"/>
      <c r="BL42" s="1098"/>
      <c r="BM42" s="1101"/>
      <c r="BN42" s="986"/>
      <c r="BO42" s="986"/>
      <c r="BP42" s="986"/>
      <c r="BQ42" s="1105"/>
      <c r="BR42" s="355"/>
      <c r="BS42" s="1028"/>
      <c r="BT42" s="781"/>
      <c r="BU42" s="1025"/>
      <c r="BV42" s="261"/>
      <c r="BW42" s="983"/>
      <c r="BX42" s="1046"/>
      <c r="BY42" s="787"/>
      <c r="BZ42" s="787"/>
      <c r="CA42" s="784"/>
      <c r="CB42" s="784"/>
      <c r="CC42" s="787"/>
      <c r="CD42" s="787"/>
      <c r="CE42" s="784"/>
      <c r="CF42" s="784"/>
      <c r="CG42" s="787"/>
      <c r="CH42" s="787"/>
      <c r="CI42" s="784"/>
      <c r="CJ42" s="784"/>
      <c r="CK42" s="787"/>
      <c r="CL42" s="787"/>
      <c r="CM42" s="784"/>
      <c r="CN42" s="784"/>
      <c r="CO42" s="787"/>
      <c r="CP42" s="787"/>
      <c r="CQ42" s="1070"/>
      <c r="CR42" s="276"/>
      <c r="CS42" s="1089"/>
      <c r="CT42" s="1092"/>
      <c r="CU42" s="1095"/>
      <c r="CV42" s="790"/>
      <c r="CW42" s="790"/>
      <c r="CX42" s="790"/>
      <c r="CY42" s="790"/>
      <c r="CZ42" s="790"/>
      <c r="DA42" s="784"/>
      <c r="DB42" s="784"/>
      <c r="DC42" s="790"/>
      <c r="DD42" s="790"/>
      <c r="DE42" s="784"/>
      <c r="DF42" s="784"/>
      <c r="DG42" s="790"/>
      <c r="DH42" s="790"/>
      <c r="DI42" s="784"/>
      <c r="DJ42" s="784"/>
      <c r="DK42" s="790"/>
      <c r="DL42" s="790"/>
      <c r="DM42" s="784"/>
      <c r="DN42" s="784"/>
      <c r="DO42" s="790"/>
      <c r="DP42" s="790"/>
      <c r="DQ42" s="1070"/>
      <c r="DR42" s="265"/>
      <c r="DS42" s="272"/>
      <c r="DT42" s="273"/>
      <c r="DU42" s="273"/>
      <c r="DV42" s="274"/>
    </row>
    <row r="43" spans="1:126" ht="19.5" customHeight="1" thickBot="1" x14ac:dyDescent="0.3">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277"/>
      <c r="AX43" s="277"/>
      <c r="AY43" s="277"/>
      <c r="AZ43" s="277"/>
      <c r="BA43" s="277"/>
      <c r="BB43" s="364"/>
      <c r="BC43" s="364"/>
      <c r="BD43" s="364"/>
      <c r="BF43" s="367">
        <v>0.2</v>
      </c>
      <c r="BG43" s="368">
        <v>0.4</v>
      </c>
      <c r="BH43" s="368">
        <v>0.60000000000000009</v>
      </c>
      <c r="BI43" s="368">
        <v>0.8</v>
      </c>
      <c r="BJ43" s="368">
        <v>1</v>
      </c>
    </row>
    <row r="44" spans="1:126" s="275" customFormat="1" ht="94.5" customHeight="1" x14ac:dyDescent="0.25">
      <c r="B44" s="797">
        <v>5</v>
      </c>
      <c r="C44" s="848" t="s">
        <v>631</v>
      </c>
      <c r="D44" s="848" t="s">
        <v>616</v>
      </c>
      <c r="E44" s="848" t="s">
        <v>591</v>
      </c>
      <c r="F44" s="866" t="s">
        <v>589</v>
      </c>
      <c r="G44" s="851" t="s">
        <v>986</v>
      </c>
      <c r="H44" s="508" t="s">
        <v>1069</v>
      </c>
      <c r="I44" s="439" t="s">
        <v>879</v>
      </c>
      <c r="J44" s="854" t="str">
        <f>IF(F44="","",(CONCATENATE("Posibilidad de afectación ",F44," ",G44," ",H44," ",H45," ",H46," ",H47," ",H48)))</f>
        <v xml:space="preserve">Posibilidad de afectación Económica y Reputacional  por uso indebido de los conceptos sanitarios, a causa de ofrecimientos de dadivas o contraprestaciones favorables por parte de los propietarios a funcionarios del PSPIC, irrespeto por los dineros públicos, adherencia al plan anticorrupción de la Institución y dificultad en la supervisión del trabajo en campo al 100% del personal que desarrolla acciones extramurales </v>
      </c>
      <c r="K44" s="816" t="s">
        <v>875</v>
      </c>
      <c r="L44" s="869" t="s">
        <v>842</v>
      </c>
      <c r="M44" s="260"/>
      <c r="N44" s="863" t="s">
        <v>885</v>
      </c>
      <c r="O44" s="860">
        <f>IF(ISERROR(VLOOKUP($N44,[4]Listas!$E$20:$F$24,2,FALSE)),"",(VLOOKUP($N44,[4]Listas!$E$20:$F$24,2,FALSE)))</f>
        <v>1</v>
      </c>
      <c r="P44" s="857" t="str">
        <f>IF(ISERROR(VLOOKUP($O44,[4]Listas!$E$3:$F$7,2,FALSE)),"",(VLOOKUP($O44,[4]Listas!$E$3:$F$7,2,FALSE)))</f>
        <v>MUY ALTA 
Se espera que el evento ocurra en la mayoría de las circunstancias.</v>
      </c>
      <c r="Q44" s="807" t="s">
        <v>851</v>
      </c>
      <c r="R44" s="810">
        <f>IF(ISERROR(VLOOKUP($Q44,[4]Listas!$E$28:$F$35,2,FALSE)),"",(VLOOKUP($Q44,[4]Listas!$E$28:$F$35,2,FALSE)))</f>
        <v>1</v>
      </c>
      <c r="S44" s="813" t="str">
        <f t="shared" ref="S44" si="25">IF(O44="","",(CONCATENATE("R.INHERENTE
",(IF(AND($O44=0.2,$R44=0.2),1,(IF(AND($O44=0.2,$R44=0.4),6,(IF(AND($O44=0.2,$R44=0.6),11,(IF(AND($O44=0.2,$R44=0.8),16,(IF(AND($O44=0.2,$R44=1),21,(IF(AND($O44=0.4,$R44=0.2),2,(IF(AND($O44=0.4,$R44=0.4),7,(IF(AND($O44=0.4,$R44=0.6),12,(IF(AND($O44=0.4,$R44=0.8),17,(IF(AND($O44=0.4,$R44=1),22,(IF(AND($O44=0.6,$R44=0.2),3,(IF(AND($O44=0.6,$R44=0.4),8,(IF(AND($O44=0.6,$R44=0.6),13,(IF(AND($O44=0.6,$R44=0.8),18,(IF(AND($O44=0.6,$R44=1),23,(IF(AND($O44=0.8,$R44=0.2),4,(IF(AND($O44=0.8,$R44=0.4),9,(IF(AND($O44=0.8,$R44=0.6),14,(IF(AND($O44=0.8,$R44=0.8),19,(IF(AND($O44=0.8,$R44=1),24,(IF(AND($O44=1,$R44=0.2),5,(IF(AND($O44=1,$R44=0.4),10,(IF(AND($O44=1,$R44=0.6),15,(IF(AND($O44=1,$R44=0.8),20,(IF(AND($O44=1,$R44=1),25,"")))))))))))))))))))))))))))))))))))))))))))))))))))))</f>
        <v>R.INHERENTE
25</v>
      </c>
      <c r="T44" s="445">
        <f>+VLOOKUP($S44,[4]Listas!$D$112:$E$136,2,FALSE)</f>
        <v>25</v>
      </c>
      <c r="U44" s="530" t="s">
        <v>987</v>
      </c>
      <c r="V44" s="446" t="s">
        <v>731</v>
      </c>
      <c r="W44" s="883" t="s">
        <v>43</v>
      </c>
      <c r="X44" s="878">
        <v>25</v>
      </c>
      <c r="Y44" s="878"/>
      <c r="Z44" s="878"/>
      <c r="AA44" s="878"/>
      <c r="AB44" s="878"/>
      <c r="AC44" s="878"/>
      <c r="AD44" s="878">
        <v>0</v>
      </c>
      <c r="AE44" s="878"/>
      <c r="AF44" s="878">
        <v>15</v>
      </c>
      <c r="AG44" s="878"/>
      <c r="AH44" s="447">
        <f t="shared" ref="AH44:AH48" si="26">X44+Z44+AB44+AD44+AF44</f>
        <v>40</v>
      </c>
      <c r="AI44" s="448">
        <v>0.6</v>
      </c>
      <c r="AJ44" s="1151">
        <f>R44</f>
        <v>1</v>
      </c>
      <c r="AK44" s="888" t="s">
        <v>39</v>
      </c>
      <c r="AL44" s="888"/>
      <c r="AM44" s="889" t="s">
        <v>578</v>
      </c>
      <c r="AN44" s="889"/>
      <c r="AO44" s="888" t="s">
        <v>39</v>
      </c>
      <c r="AP44" s="888"/>
      <c r="AQ44" s="533" t="s">
        <v>988</v>
      </c>
      <c r="AR44" s="449" t="s">
        <v>604</v>
      </c>
      <c r="AS44" s="450" t="s">
        <v>989</v>
      </c>
      <c r="AT44" s="451" t="s">
        <v>990</v>
      </c>
      <c r="AU44" s="452" t="s">
        <v>991</v>
      </c>
      <c r="AV44" s="453">
        <f>+(IF(AND($AW44&gt;0,$AW44&lt;=0.2),0.2,(IF(AND($AW44&gt;0.2,$AW44&lt;=0.4),0.4,(IF(AND($AW44&gt;0.4,$AW44&lt;=0.6),0.6,(IF(AND($AW44&gt;0.6,$AW44&lt;=0.8),0.8,(IF($AW44&gt;0.8,1,""))))))))))</f>
        <v>0.4</v>
      </c>
      <c r="AW44" s="993">
        <f>+MIN(AI44:AI48)</f>
        <v>0.29399999999999998</v>
      </c>
      <c r="AX44" s="996" t="str">
        <f t="shared" ref="AX44" si="27">+(IF($AV44=0.2,"MUY BAJA",(IF($AV44=0.4,"BAJA",(IF($AV44=0.6,"MEDIA",(IF($AV44=0.8,"ALTA",(IF($AV44=1,"MUY ALTA",""))))))))))</f>
        <v>BAJA</v>
      </c>
      <c r="AY44" s="999">
        <f>+MIN(AJ44:AJ48)</f>
        <v>1</v>
      </c>
      <c r="AZ44" s="996" t="str">
        <f t="shared" ref="AZ44" si="28">+(IF($BC44=0.2,"MUY BAJA",(IF($BC44=0.4,"BAJA",(IF($BC44=0.6,"MEDIA",(IF($BC44=0.8,"ALTA",(IF($BC44=1,"MUY ALTA",""))))))))))</f>
        <v>MUY ALTA</v>
      </c>
      <c r="BA44" s="1002" t="str">
        <f t="shared" ref="BA44" si="29">IF($AV44="","",(CONCATENATE("R.RESIDUAL
",(IF(AND($AV44=0.2,$BC44=0.2),1,(IF(AND($AV44=0.2,$BC44=0.4),6,(IF(AND($AV44=0.2,$BC44=0.6),11,(IF(AND($AV44=0.2,$BC44=0.8),16,(IF(AND($AV44=0.2,$BC44=1),21,(IF(AND($AV44=0.4,$BC44=0.2),2,(IF(AND($AV44=0.4,$BC44=0.4),7,(IF(AND($AV44=0.4,$BC44=0.6),12,(IF(AND($AV44=0.4,$BC44=0.8),17,(IF(AND($AV44=0.4,$BC44=1),22,(IF(AND($AV44=0.6,$BC44=0.2),3,(IF(AND($AV44=0.6,$BC44=0.4),8,(IF(AND($AV44=0.6,$BC44=0.6),13,(IF(AND($AV44=0.6,$BC44=0.8),18,(IF(AND($AV44=0.6,$BC44=1),23,(IF(AND($AV44=0.8,$BC44=0.2),4,(IF(AND($AV44=0.8,$BC44=0.4),9,(IF(AND($AV44=0.8,$BC44=0.6),14,(IF(AND($AV44=0.8,$BC44=0.8),19,(IF(AND($AV44=0.8,$BC44=1),24,(IF(AND($AV44=1,$BC44=0.2),5,(IF(AND($AV44=1,$BC44=0.4),10,(IF(AND($AV44=1,$BC44=0.6),15,(IF(AND($AV44=1,$BC44=0.8),20,(IF(AND($AV44=1,$BC44=1),25,"")))))))))))))))))))))))))))))))))))))))))))))))))))))</f>
        <v>R.RESIDUAL
22</v>
      </c>
      <c r="BB44" s="990" t="s">
        <v>599</v>
      </c>
      <c r="BC44" s="453">
        <f>+(IF(AND($AY44&gt;0,$AY44&lt;=0.2),0.2,(IF(AND($AY44&gt;0.2,$AY44&lt;=0.4),0.4,(IF(AND($AY44&gt;0.4,$AY44&lt;=0.6),0.6,(IF(AND($AY44&gt;0.6,$AY44&lt;=0.8),0.8,(IF($AY44&gt;0.8,1,""))))))))))</f>
        <v>1</v>
      </c>
      <c r="BD44" s="373">
        <f>+VLOOKUP($BA44,[4]Listas!$F$112:$G$136,2,FALSE)</f>
        <v>22</v>
      </c>
      <c r="BE44" s="359">
        <v>1</v>
      </c>
      <c r="BF44" s="454" t="str">
        <f>IF(ISERROR(IF(S44="R.INHERENTE
5","R. INHERENTE",(IF(BA44="R.RESIDUAL
5","R. RESIDUAL"," ")))),"",(IF(S44="R.INHERENTE
5","R. INHERENTE",(IF(BA44="R.RESIDUAL
5","R. RESIDUAL"," ")))))</f>
        <v xml:space="preserve"> </v>
      </c>
      <c r="BG44" s="455" t="str">
        <f>IF(ISERROR(IF(S44="R.INHERENTE
10","R. INHERENTE",(IF(BA44="R.RESIDUAL
10","R. RESIDUAL"," ")))),"",(IF(S44="R.INHERENTE
10","R. INHERENTE",(IF(BA44="R.RESIDUAL
10","R. RESIDUAL"," ")))))</f>
        <v xml:space="preserve"> </v>
      </c>
      <c r="BH44" s="456" t="str">
        <f>IF(ISERROR(IF(S44="R.INHERENTE
15","R. INHERENTE",(IF(BA44="R.RESIDUAL
15","R. RESIDUAL"," ")))),"",(IF(S44="R.INHERENTE
15","R. INHERENTE",(IF(BA44="R.RESIDUAL
15","R. RESIDUAL"," ")))))</f>
        <v xml:space="preserve"> </v>
      </c>
      <c r="BI44" s="456" t="str">
        <f>IF(ISERROR(IF(S44="R.INHERENTE
20","R. INHERENTE",(IF(BA44="R.RESIDUAL
20","R. RESIDUAL"," ")))),"",(IF(S44="R.INHERENTE
20","R. INHERENTE",(IF(BA44="R.RESIDUAL
20","R. RESIDUAL"," ")))))</f>
        <v xml:space="preserve"> </v>
      </c>
      <c r="BJ44" s="457" t="str">
        <f>IF(ISERROR(IF(S44="R.INHERENTE
25","R. INHERENTE",(IF(BA44="R.RESIDUAL
25","R. RESIDUAL"," ")))),"",(IF(S44="R.INHERENTE
25","R. INHERENTE",(IF(BA44="R.RESIDUAL
25","R. RESIDUAL"," ")))))</f>
        <v>R. INHERENTE</v>
      </c>
      <c r="BK44" s="263"/>
      <c r="BL44" s="1029" t="s">
        <v>43</v>
      </c>
      <c r="BM44" s="984" t="s">
        <v>43</v>
      </c>
      <c r="BN44" s="984" t="s">
        <v>43</v>
      </c>
      <c r="BO44" s="984" t="s">
        <v>43</v>
      </c>
      <c r="BP44" s="984" t="s">
        <v>43</v>
      </c>
      <c r="BQ44" s="987"/>
      <c r="BR44" s="355"/>
      <c r="BS44" s="1026" t="s">
        <v>992</v>
      </c>
      <c r="BT44" s="779" t="s">
        <v>993</v>
      </c>
      <c r="BU44" s="1023" t="s">
        <v>994</v>
      </c>
      <c r="BV44" s="261"/>
      <c r="BW44" s="981">
        <v>44653</v>
      </c>
      <c r="BX44" s="1044">
        <v>44788</v>
      </c>
      <c r="BY44" s="785"/>
      <c r="BZ44" s="785"/>
      <c r="CA44" s="782" t="s">
        <v>1066</v>
      </c>
      <c r="CB44" s="782" t="s">
        <v>1066</v>
      </c>
      <c r="CC44" s="785"/>
      <c r="CD44" s="785"/>
      <c r="CE44" s="782" t="s">
        <v>1066</v>
      </c>
      <c r="CF44" s="782" t="s">
        <v>1066</v>
      </c>
      <c r="CG44" s="785"/>
      <c r="CH44" s="785"/>
      <c r="CI44" s="782" t="s">
        <v>1067</v>
      </c>
      <c r="CJ44" s="782" t="s">
        <v>1067</v>
      </c>
      <c r="CK44" s="785"/>
      <c r="CL44" s="785"/>
      <c r="CM44" s="782" t="s">
        <v>1066</v>
      </c>
      <c r="CN44" s="782" t="s">
        <v>1066</v>
      </c>
      <c r="CO44" s="785"/>
      <c r="CP44" s="785"/>
      <c r="CQ44" s="1068" t="s">
        <v>1068</v>
      </c>
      <c r="CR44" s="276"/>
      <c r="CS44" s="1087">
        <v>45023</v>
      </c>
      <c r="CT44" s="1090">
        <v>45156</v>
      </c>
      <c r="CU44" s="1093"/>
      <c r="CV44" s="788"/>
      <c r="CW44" s="788"/>
      <c r="CX44" s="788"/>
      <c r="CY44" s="788"/>
      <c r="CZ44" s="788"/>
      <c r="DA44" s="782" t="s">
        <v>1066</v>
      </c>
      <c r="DB44" s="782" t="s">
        <v>1066</v>
      </c>
      <c r="DC44" s="788"/>
      <c r="DD44" s="788"/>
      <c r="DE44" s="782" t="s">
        <v>1066</v>
      </c>
      <c r="DF44" s="782" t="s">
        <v>1066</v>
      </c>
      <c r="DG44" s="788"/>
      <c r="DH44" s="788"/>
      <c r="DI44" s="782" t="s">
        <v>1067</v>
      </c>
      <c r="DJ44" s="782" t="s">
        <v>1067</v>
      </c>
      <c r="DK44" s="788"/>
      <c r="DL44" s="788"/>
      <c r="DM44" s="782" t="s">
        <v>1066</v>
      </c>
      <c r="DN44" s="782" t="s">
        <v>1066</v>
      </c>
      <c r="DO44" s="788"/>
      <c r="DP44" s="788"/>
      <c r="DQ44" s="1068" t="s">
        <v>1068</v>
      </c>
      <c r="DR44" s="265"/>
      <c r="DS44" s="266"/>
      <c r="DT44" s="267"/>
      <c r="DU44" s="267"/>
      <c r="DV44" s="268"/>
    </row>
    <row r="45" spans="1:126" s="275" customFormat="1" ht="81" customHeight="1" x14ac:dyDescent="0.25">
      <c r="B45" s="798"/>
      <c r="C45" s="849"/>
      <c r="D45" s="849"/>
      <c r="E45" s="849"/>
      <c r="F45" s="867"/>
      <c r="G45" s="852"/>
      <c r="H45" s="503" t="s">
        <v>1070</v>
      </c>
      <c r="I45" s="441" t="s">
        <v>879</v>
      </c>
      <c r="J45" s="855"/>
      <c r="K45" s="817"/>
      <c r="L45" s="870"/>
      <c r="M45" s="260"/>
      <c r="N45" s="864"/>
      <c r="O45" s="861"/>
      <c r="P45" s="858"/>
      <c r="Q45" s="808"/>
      <c r="R45" s="811"/>
      <c r="S45" s="814"/>
      <c r="T45" s="445"/>
      <c r="U45" s="531" t="s">
        <v>995</v>
      </c>
      <c r="V45" s="465" t="s">
        <v>731</v>
      </c>
      <c r="W45" s="884"/>
      <c r="X45" s="847"/>
      <c r="Y45" s="847"/>
      <c r="Z45" s="847">
        <v>15</v>
      </c>
      <c r="AA45" s="847"/>
      <c r="AB45" s="847"/>
      <c r="AC45" s="847"/>
      <c r="AD45" s="847"/>
      <c r="AE45" s="847"/>
      <c r="AF45" s="847">
        <v>15</v>
      </c>
      <c r="AG45" s="847"/>
      <c r="AH45" s="466">
        <f t="shared" si="26"/>
        <v>30</v>
      </c>
      <c r="AI45" s="479">
        <v>0.42</v>
      </c>
      <c r="AJ45" s="1152"/>
      <c r="AK45" s="882" t="s">
        <v>39</v>
      </c>
      <c r="AL45" s="882"/>
      <c r="AM45" s="1106" t="s">
        <v>578</v>
      </c>
      <c r="AN45" s="1106"/>
      <c r="AO45" s="1107" t="s">
        <v>39</v>
      </c>
      <c r="AP45" s="1107"/>
      <c r="AQ45" s="534" t="s">
        <v>996</v>
      </c>
      <c r="AR45" s="435" t="s">
        <v>604</v>
      </c>
      <c r="AS45" s="468" t="s">
        <v>997</v>
      </c>
      <c r="AT45" s="469" t="s">
        <v>990</v>
      </c>
      <c r="AU45" s="502" t="s">
        <v>991</v>
      </c>
      <c r="AV45" s="373"/>
      <c r="AW45" s="994"/>
      <c r="AX45" s="997"/>
      <c r="AY45" s="1000"/>
      <c r="AZ45" s="997"/>
      <c r="BA45" s="1003"/>
      <c r="BB45" s="991"/>
      <c r="BC45" s="277"/>
      <c r="BD45" s="470"/>
      <c r="BE45" s="359">
        <v>0.8</v>
      </c>
      <c r="BF45" s="471" t="str">
        <f>IF(ISERROR(IF(S44="R.INHERENTE
4","R. INHERENTE",(IF(BA44="R.RESIDUAL
4","R. RESIDUAL"," ")))),"",(IF(S44="R.INHERENTE
4","R. INHERENTE",(IF(BA44="R.RESIDUAL
4","R. RESIDUAL"," ")))))</f>
        <v xml:space="preserve"> </v>
      </c>
      <c r="BG45" s="472" t="str">
        <f>IF(ISERROR(IF(S44="R.INHERENTE
9","R. INHERENTE",(IF(BA44="R.RESIDUAL
9","R. RESIDUAL"," ")))),"",(IF(S44="R.INHERENTE
9","R. INHERENTE",(IF(BA44="R.RESIDUAL
9","R. RESIDUAL"," ")))))</f>
        <v xml:space="preserve"> </v>
      </c>
      <c r="BH45" s="473" t="str">
        <f>IF(ISERROR(IF(S44="R.INHERENTE
14","R. INHERENTE",(IF(BA44="R.RESIDUAL
14","R. RESIDUAL"," ")))),"",(IF(S44="R.INHERENTE
14","R. INHERENTE",(IF(BA44="R.RESIDUAL
14","R. RESIDUAL"," ")))))</f>
        <v xml:space="preserve"> </v>
      </c>
      <c r="BI45" s="474" t="str">
        <f>IF(ISERROR(IF(S44="R.INHERENTE
19","R. INHERENTE",(IF(BA44="R.RESIDUAL
19","R. RESIDUAL"," ")))),"",(IF(S44="R.INHERENTE
19","R. INHERENTE",(IF(BA44="R.RESIDUAL
19","R. RESIDUAL"," ")))))</f>
        <v xml:space="preserve"> </v>
      </c>
      <c r="BJ45" s="475" t="str">
        <f>IF(ISERROR(IF(S44="R.INHERENTE
24","R. INHERENTE",(IF(BA44="R.RESIDUAL
24","R. RESIDUAL"," ")))),"",(IF(S44="R.INHERENTE
24","R. INHERENTE",(IF(BA44="R.RESIDUAL
24","R. RESIDUAL"," ")))))</f>
        <v xml:space="preserve"> </v>
      </c>
      <c r="BK45" s="263"/>
      <c r="BL45" s="1030"/>
      <c r="BM45" s="985"/>
      <c r="BN45" s="985"/>
      <c r="BO45" s="985"/>
      <c r="BP45" s="985"/>
      <c r="BQ45" s="988"/>
      <c r="BR45" s="355"/>
      <c r="BS45" s="1027"/>
      <c r="BT45" s="780"/>
      <c r="BU45" s="1024"/>
      <c r="BV45" s="261"/>
      <c r="BW45" s="982"/>
      <c r="BX45" s="1045"/>
      <c r="BY45" s="786"/>
      <c r="BZ45" s="786"/>
      <c r="CA45" s="783"/>
      <c r="CB45" s="783"/>
      <c r="CC45" s="786"/>
      <c r="CD45" s="786"/>
      <c r="CE45" s="783"/>
      <c r="CF45" s="783"/>
      <c r="CG45" s="786"/>
      <c r="CH45" s="786"/>
      <c r="CI45" s="783"/>
      <c r="CJ45" s="783"/>
      <c r="CK45" s="786"/>
      <c r="CL45" s="786"/>
      <c r="CM45" s="783"/>
      <c r="CN45" s="783"/>
      <c r="CO45" s="786"/>
      <c r="CP45" s="786"/>
      <c r="CQ45" s="1069"/>
      <c r="CR45" s="276"/>
      <c r="CS45" s="1088"/>
      <c r="CT45" s="1091"/>
      <c r="CU45" s="1094"/>
      <c r="CV45" s="789"/>
      <c r="CW45" s="789"/>
      <c r="CX45" s="789"/>
      <c r="CY45" s="789"/>
      <c r="CZ45" s="789"/>
      <c r="DA45" s="783"/>
      <c r="DB45" s="783"/>
      <c r="DC45" s="789"/>
      <c r="DD45" s="789"/>
      <c r="DE45" s="783"/>
      <c r="DF45" s="783"/>
      <c r="DG45" s="789"/>
      <c r="DH45" s="789"/>
      <c r="DI45" s="783"/>
      <c r="DJ45" s="783"/>
      <c r="DK45" s="789"/>
      <c r="DL45" s="789"/>
      <c r="DM45" s="783"/>
      <c r="DN45" s="783"/>
      <c r="DO45" s="789"/>
      <c r="DP45" s="789"/>
      <c r="DQ45" s="1069"/>
      <c r="DR45" s="265"/>
      <c r="DS45" s="269"/>
      <c r="DT45" s="270"/>
      <c r="DU45" s="270"/>
      <c r="DV45" s="271"/>
    </row>
    <row r="46" spans="1:126" s="275" customFormat="1" ht="102.75" customHeight="1" x14ac:dyDescent="0.25">
      <c r="B46" s="798"/>
      <c r="C46" s="849"/>
      <c r="D46" s="849"/>
      <c r="E46" s="849"/>
      <c r="F46" s="867"/>
      <c r="G46" s="852"/>
      <c r="H46" s="503" t="s">
        <v>1071</v>
      </c>
      <c r="I46" s="441" t="s">
        <v>879</v>
      </c>
      <c r="J46" s="855"/>
      <c r="K46" s="817"/>
      <c r="L46" s="870"/>
      <c r="M46" s="260"/>
      <c r="N46" s="864"/>
      <c r="O46" s="861"/>
      <c r="P46" s="858"/>
      <c r="Q46" s="808"/>
      <c r="R46" s="811"/>
      <c r="S46" s="814"/>
      <c r="T46" s="445"/>
      <c r="U46" s="531" t="s">
        <v>998</v>
      </c>
      <c r="V46" s="465" t="s">
        <v>731</v>
      </c>
      <c r="W46" s="884"/>
      <c r="X46" s="847"/>
      <c r="Y46" s="847"/>
      <c r="Z46" s="847">
        <v>15</v>
      </c>
      <c r="AA46" s="847"/>
      <c r="AB46" s="847"/>
      <c r="AC46" s="847"/>
      <c r="AD46" s="847"/>
      <c r="AE46" s="847"/>
      <c r="AF46" s="847">
        <v>15</v>
      </c>
      <c r="AG46" s="847"/>
      <c r="AH46" s="466">
        <f t="shared" si="26"/>
        <v>30</v>
      </c>
      <c r="AI46" s="479">
        <v>0.29399999999999998</v>
      </c>
      <c r="AJ46" s="1152"/>
      <c r="AK46" s="882" t="s">
        <v>39</v>
      </c>
      <c r="AL46" s="882"/>
      <c r="AM46" s="1106" t="s">
        <v>578</v>
      </c>
      <c r="AN46" s="1106"/>
      <c r="AO46" s="1107" t="s">
        <v>39</v>
      </c>
      <c r="AP46" s="1107"/>
      <c r="AQ46" s="534" t="s">
        <v>999</v>
      </c>
      <c r="AR46" s="435" t="s">
        <v>605</v>
      </c>
      <c r="AS46" s="468" t="s">
        <v>1000</v>
      </c>
      <c r="AT46" s="469" t="s">
        <v>990</v>
      </c>
      <c r="AU46" s="502" t="s">
        <v>991</v>
      </c>
      <c r="AV46" s="373"/>
      <c r="AW46" s="994"/>
      <c r="AX46" s="997"/>
      <c r="AY46" s="1000"/>
      <c r="AZ46" s="997"/>
      <c r="BA46" s="1003"/>
      <c r="BB46" s="991"/>
      <c r="BC46" s="277"/>
      <c r="BD46" s="470"/>
      <c r="BE46" s="359">
        <v>0.60000000000000009</v>
      </c>
      <c r="BF46" s="471" t="str">
        <f>IF(ISERROR(IF(S44="R.INHERENTE
3","R. INHERENTE",(IF(BA44="R.RESIDUAL
3","R. RESIDUAL"," ")))),"",(IF(S44="R.INHERENTE
3","R. INHERENTE",(IF(BA44="R.RESIDUAL
3","R. RESIDUAL"," ")))))</f>
        <v xml:space="preserve"> </v>
      </c>
      <c r="BG46" s="472" t="str">
        <f>IF(ISERROR(IF(S44="R.INHERENTE
8","R. INHERENTE",(IF(BA44="R.RESIDUAL
8","R. RESIDUAL"," ")))),"",(IF(S44="R.INHERENTE
8","R. INHERENTE",(IF(BA44="R.RESIDUAL
8","R. RESIDUAL"," ")))))</f>
        <v xml:space="preserve"> </v>
      </c>
      <c r="BH46" s="473" t="str">
        <f>IF(ISERROR(IF(S44="R.INHERENTE
13","R. INHERENTE",(IF(BA44="R.RESIDUAL
13","R. RESIDUAL"," ")))),"",(IF(S44="R.INHERENTE
13","R. INHERENTE",(IF(BA44="R.RESIDUAL
13","R. RESIDUAL"," ")))))</f>
        <v xml:space="preserve"> </v>
      </c>
      <c r="BI46" s="474" t="str">
        <f>IF(ISERROR(IF(S44="R.INHERENTE
18","R. INHERENTE",(IF(BA44="R.RESIDUAL
18","R. RESIDUAL"," ")))),"",(IF(S44="R.INHERENTE
18","R. INHERENTE",(IF(BA44="R.RESIDUAL
18","R. RESIDUAL"," ")))))</f>
        <v xml:space="preserve"> </v>
      </c>
      <c r="BJ46" s="475" t="str">
        <f>IF(ISERROR(IF(S44="R.INHERENTE
23","R. INHERENTE",(IF(BA44="R.RESIDUAL
23","R. RESIDUAL"," ")))),"",(IF(S44="R.INHERENTE
23","R. INHERENTE",(IF(BA44="R.RESIDUAL
23","R. RESIDUAL"," ")))))</f>
        <v xml:space="preserve"> </v>
      </c>
      <c r="BK46" s="263"/>
      <c r="BL46" s="1030"/>
      <c r="BM46" s="985"/>
      <c r="BN46" s="985"/>
      <c r="BO46" s="985"/>
      <c r="BP46" s="985"/>
      <c r="BQ46" s="988"/>
      <c r="BR46" s="355"/>
      <c r="BS46" s="1027"/>
      <c r="BT46" s="780"/>
      <c r="BU46" s="1024"/>
      <c r="BV46" s="261"/>
      <c r="BW46" s="982"/>
      <c r="BX46" s="1045"/>
      <c r="BY46" s="786"/>
      <c r="BZ46" s="786"/>
      <c r="CA46" s="783"/>
      <c r="CB46" s="783"/>
      <c r="CC46" s="786"/>
      <c r="CD46" s="786"/>
      <c r="CE46" s="783"/>
      <c r="CF46" s="783"/>
      <c r="CG46" s="786"/>
      <c r="CH46" s="786"/>
      <c r="CI46" s="783"/>
      <c r="CJ46" s="783"/>
      <c r="CK46" s="786"/>
      <c r="CL46" s="786"/>
      <c r="CM46" s="783"/>
      <c r="CN46" s="783"/>
      <c r="CO46" s="786"/>
      <c r="CP46" s="786"/>
      <c r="CQ46" s="1069"/>
      <c r="CR46" s="276"/>
      <c r="CS46" s="1088"/>
      <c r="CT46" s="1091"/>
      <c r="CU46" s="1094"/>
      <c r="CV46" s="789"/>
      <c r="CW46" s="789"/>
      <c r="CX46" s="789"/>
      <c r="CY46" s="789"/>
      <c r="CZ46" s="789"/>
      <c r="DA46" s="783"/>
      <c r="DB46" s="783"/>
      <c r="DC46" s="789"/>
      <c r="DD46" s="789"/>
      <c r="DE46" s="783"/>
      <c r="DF46" s="783"/>
      <c r="DG46" s="789"/>
      <c r="DH46" s="789"/>
      <c r="DI46" s="783"/>
      <c r="DJ46" s="783"/>
      <c r="DK46" s="789"/>
      <c r="DL46" s="789"/>
      <c r="DM46" s="783"/>
      <c r="DN46" s="783"/>
      <c r="DO46" s="789"/>
      <c r="DP46" s="789"/>
      <c r="DQ46" s="1069"/>
      <c r="DR46" s="265"/>
      <c r="DS46" s="269"/>
      <c r="DT46" s="270"/>
      <c r="DU46" s="270"/>
      <c r="DV46" s="271"/>
    </row>
    <row r="47" spans="1:126" s="275" customFormat="1" ht="81" customHeight="1" x14ac:dyDescent="0.25">
      <c r="B47" s="798"/>
      <c r="C47" s="849"/>
      <c r="D47" s="849"/>
      <c r="E47" s="849"/>
      <c r="F47" s="867"/>
      <c r="G47" s="852"/>
      <c r="H47" s="503" t="s">
        <v>1072</v>
      </c>
      <c r="I47" s="441" t="s">
        <v>882</v>
      </c>
      <c r="J47" s="855"/>
      <c r="K47" s="817"/>
      <c r="L47" s="870"/>
      <c r="M47" s="260"/>
      <c r="N47" s="864"/>
      <c r="O47" s="861"/>
      <c r="P47" s="858"/>
      <c r="Q47" s="808"/>
      <c r="R47" s="811"/>
      <c r="S47" s="814"/>
      <c r="T47" s="445"/>
      <c r="U47" s="531"/>
      <c r="V47" s="465"/>
      <c r="W47" s="884"/>
      <c r="X47" s="847"/>
      <c r="Y47" s="847"/>
      <c r="Z47" s="847"/>
      <c r="AA47" s="847"/>
      <c r="AB47" s="847"/>
      <c r="AC47" s="847"/>
      <c r="AD47" s="847"/>
      <c r="AE47" s="847"/>
      <c r="AF47" s="847"/>
      <c r="AG47" s="847"/>
      <c r="AH47" s="466">
        <f t="shared" si="26"/>
        <v>0</v>
      </c>
      <c r="AI47" s="479"/>
      <c r="AJ47" s="1152"/>
      <c r="AK47" s="882"/>
      <c r="AL47" s="882"/>
      <c r="AM47" s="886"/>
      <c r="AN47" s="886"/>
      <c r="AO47" s="882"/>
      <c r="AP47" s="882"/>
      <c r="AQ47" s="534"/>
      <c r="AR47" s="435"/>
      <c r="AS47" s="468"/>
      <c r="AT47" s="480"/>
      <c r="AU47" s="481"/>
      <c r="AV47" s="373"/>
      <c r="AW47" s="994"/>
      <c r="AX47" s="997"/>
      <c r="AY47" s="1000"/>
      <c r="AZ47" s="997"/>
      <c r="BA47" s="1003"/>
      <c r="BB47" s="991"/>
      <c r="BC47" s="277"/>
      <c r="BD47" s="470"/>
      <c r="BE47" s="359">
        <v>0.4</v>
      </c>
      <c r="BF47" s="471" t="str">
        <f>IF(ISERROR(IF(S44="R.INHERENTE
2","R. INHERENTE",(IF(BA44="R.RESIDUAL
2","R. RESIDUAL"," ")))),"",(IF(S44="R.INHERENTE
2","R. INHERENTE",(IF(BA44="R.RESIDUAL
2","R. RESIDUAL"," ")))))</f>
        <v xml:space="preserve"> </v>
      </c>
      <c r="BG47" s="472" t="str">
        <f>IF(ISERROR(IF(S44="R.INHERENTE
7","R. INHERENTE",(IF(BA44="R.RESIDUAL
7","R. RESIDUAL"," ")))),"",(IF(S44="R.INHERENTE
7","R. INHERENTE",(IF(BA44="R.RESIDUAL
7","R. RESIDUAL"," ")))))</f>
        <v xml:space="preserve"> </v>
      </c>
      <c r="BH47" s="482" t="str">
        <f>IF(ISERROR(IF(S44="R.INHERENTE
12","R. INHERENTE",(IF(BA44="R.RESIDUAL
12","R. RESIDUAL"," ")))),"",(IF(S44="R.INHERENTE
12","R. INHERENTE",(IF(BA44="R.RESIDUAL
12","R. RESIDUAL"," ")))))</f>
        <v xml:space="preserve"> </v>
      </c>
      <c r="BI47" s="473" t="str">
        <f>IF(ISERROR(IF(S44="R.INHERENTE
17","R. INHERENTE",(IF(BA44="R.RESIDUAL
17","R. RESIDUAL"," ")))),"",(IF(S44="R.INHERENTE
17","R. INHERENTE",(IF(BA44="R.RESIDUAL
17","R. RESIDUAL"," ")))))</f>
        <v xml:space="preserve"> </v>
      </c>
      <c r="BJ47" s="475" t="str">
        <f>IF(ISERROR(IF(S44="R.INHERENTE
22","R. INHERENTE",(IF(BA44="R.RESIDUAL
22","R. RESIDUAL"," ")))),"",(IF(S44="R.INHERENTE
22","R. INHERENTE",(IF(BA44="R.RESIDUAL
22","R. RESIDUAL"," ")))))</f>
        <v>R. RESIDUAL</v>
      </c>
      <c r="BK47" s="263"/>
      <c r="BL47" s="1030"/>
      <c r="BM47" s="985"/>
      <c r="BN47" s="985"/>
      <c r="BO47" s="985"/>
      <c r="BP47" s="985"/>
      <c r="BQ47" s="988"/>
      <c r="BR47" s="355"/>
      <c r="BS47" s="1027"/>
      <c r="BT47" s="780"/>
      <c r="BU47" s="1024"/>
      <c r="BV47" s="261"/>
      <c r="BW47" s="982"/>
      <c r="BX47" s="1045"/>
      <c r="BY47" s="786"/>
      <c r="BZ47" s="786"/>
      <c r="CA47" s="783"/>
      <c r="CB47" s="783"/>
      <c r="CC47" s="786"/>
      <c r="CD47" s="786"/>
      <c r="CE47" s="783"/>
      <c r="CF47" s="783"/>
      <c r="CG47" s="786"/>
      <c r="CH47" s="786"/>
      <c r="CI47" s="783"/>
      <c r="CJ47" s="783"/>
      <c r="CK47" s="786"/>
      <c r="CL47" s="786"/>
      <c r="CM47" s="783"/>
      <c r="CN47" s="783"/>
      <c r="CO47" s="786"/>
      <c r="CP47" s="786"/>
      <c r="CQ47" s="1069"/>
      <c r="CR47" s="276"/>
      <c r="CS47" s="1088"/>
      <c r="CT47" s="1091"/>
      <c r="CU47" s="1094"/>
      <c r="CV47" s="789"/>
      <c r="CW47" s="789"/>
      <c r="CX47" s="789"/>
      <c r="CY47" s="789"/>
      <c r="CZ47" s="789"/>
      <c r="DA47" s="783"/>
      <c r="DB47" s="783"/>
      <c r="DC47" s="789"/>
      <c r="DD47" s="789"/>
      <c r="DE47" s="783"/>
      <c r="DF47" s="783"/>
      <c r="DG47" s="789"/>
      <c r="DH47" s="789"/>
      <c r="DI47" s="783"/>
      <c r="DJ47" s="783"/>
      <c r="DK47" s="789"/>
      <c r="DL47" s="789"/>
      <c r="DM47" s="783"/>
      <c r="DN47" s="783"/>
      <c r="DO47" s="789"/>
      <c r="DP47" s="789"/>
      <c r="DQ47" s="1069"/>
      <c r="DR47" s="265"/>
      <c r="DS47" s="269"/>
      <c r="DT47" s="270"/>
      <c r="DU47" s="270"/>
      <c r="DV47" s="271"/>
    </row>
    <row r="48" spans="1:126" s="275" customFormat="1" ht="81" customHeight="1" thickBot="1" x14ac:dyDescent="0.3">
      <c r="B48" s="799"/>
      <c r="C48" s="850"/>
      <c r="D48" s="850"/>
      <c r="E48" s="850"/>
      <c r="F48" s="868"/>
      <c r="G48" s="853"/>
      <c r="H48" s="423"/>
      <c r="I48" s="442"/>
      <c r="J48" s="856"/>
      <c r="K48" s="818"/>
      <c r="L48" s="871"/>
      <c r="M48" s="260"/>
      <c r="N48" s="865"/>
      <c r="O48" s="862"/>
      <c r="P48" s="859"/>
      <c r="Q48" s="809"/>
      <c r="R48" s="812"/>
      <c r="S48" s="815"/>
      <c r="T48" s="445"/>
      <c r="U48" s="532"/>
      <c r="V48" s="483"/>
      <c r="W48" s="885"/>
      <c r="X48" s="875"/>
      <c r="Y48" s="875"/>
      <c r="Z48" s="875"/>
      <c r="AA48" s="875"/>
      <c r="AB48" s="875"/>
      <c r="AC48" s="875"/>
      <c r="AD48" s="875"/>
      <c r="AE48" s="875"/>
      <c r="AF48" s="875"/>
      <c r="AG48" s="875"/>
      <c r="AH48" s="484">
        <f t="shared" si="26"/>
        <v>0</v>
      </c>
      <c r="AI48" s="485"/>
      <c r="AJ48" s="1153"/>
      <c r="AK48" s="890"/>
      <c r="AL48" s="890"/>
      <c r="AM48" s="975"/>
      <c r="AN48" s="975"/>
      <c r="AO48" s="890"/>
      <c r="AP48" s="890"/>
      <c r="AQ48" s="535"/>
      <c r="AR48" s="486"/>
      <c r="AS48" s="487"/>
      <c r="AT48" s="488"/>
      <c r="AU48" s="489"/>
      <c r="AV48" s="373"/>
      <c r="AW48" s="995"/>
      <c r="AX48" s="998"/>
      <c r="AY48" s="1001"/>
      <c r="AZ48" s="998"/>
      <c r="BA48" s="1004"/>
      <c r="BB48" s="992"/>
      <c r="BC48" s="277"/>
      <c r="BD48" s="470"/>
      <c r="BE48" s="360">
        <v>0.2</v>
      </c>
      <c r="BF48" s="490" t="str">
        <f>IF(ISERROR(IF(S44="R.INHERENTE
1","R. INHERENTE",(IF(BA44="R.RESIDUAL
1","R. RESIDUAL"," ")))),"",(IF(S44="R.INHERENTE
1","R. INHERENTE",(IF(BA44="R.RESIDUAL
1","R. RESIDUAL"," ")))))</f>
        <v xml:space="preserve"> </v>
      </c>
      <c r="BG48" s="491" t="str">
        <f>IF(ISERROR(IF(S44="R.INHERENTE
6","R. INHERENTE",(IF(BA44="R.RESIDUAL
6","R. RESIDUAL"," ")))),"",(IF(S44="R.INHERENTE
6","R. INHERENTE",(IF(BA44="R.RESIDUAL
6","R. RESIDUAL"," ")))))</f>
        <v xml:space="preserve"> </v>
      </c>
      <c r="BH48" s="492" t="str">
        <f>IF(ISERROR(IF(S44="R.INHERENTE
11","R. INHERENTE",(IF(BA44="R.RESIDUAL
11","R. RESIDUAL"," ")))),"",(IF(S44="R.INHERENTE
11","R. INHERENTE",(IF(BA44="R.RESIDUAL
11","R. RESIDUAL"," ")))))</f>
        <v xml:space="preserve"> </v>
      </c>
      <c r="BI48" s="493" t="str">
        <f>IF(ISERROR(IF(S44="R.INHERENTE
16","R. INHERENTE",(IF(BA44="R.RESIDUAL
16","R. RESIDUAL"," ")))),"",(IF(S44="R.INHERENTE
16","R. INHERENTE",(IF(BA44="R.RESIDUAL
16","R. RESIDUAL"," ")))))</f>
        <v xml:space="preserve"> </v>
      </c>
      <c r="BJ48" s="494" t="str">
        <f>IF(ISERROR(IF(S44="R.INHERENTE
21","R. INHERENTE",(IF(BA44="R.RESIDUAL
21","R. RESIDUAL"," ")))),"",(IF(S44="R.INHERENTE
21","R. INHERENTE",(IF(BA44="R.RESIDUAL
21","R. RESIDUAL"," ")))))</f>
        <v xml:space="preserve"> </v>
      </c>
      <c r="BK48" s="263"/>
      <c r="BL48" s="1031"/>
      <c r="BM48" s="986"/>
      <c r="BN48" s="986"/>
      <c r="BO48" s="986"/>
      <c r="BP48" s="986"/>
      <c r="BQ48" s="989"/>
      <c r="BR48" s="384"/>
      <c r="BS48" s="1028"/>
      <c r="BT48" s="781"/>
      <c r="BU48" s="1025"/>
      <c r="BV48" s="261"/>
      <c r="BW48" s="983"/>
      <c r="BX48" s="1046"/>
      <c r="BY48" s="787"/>
      <c r="BZ48" s="787"/>
      <c r="CA48" s="784"/>
      <c r="CB48" s="784"/>
      <c r="CC48" s="787"/>
      <c r="CD48" s="787"/>
      <c r="CE48" s="784"/>
      <c r="CF48" s="784"/>
      <c r="CG48" s="787"/>
      <c r="CH48" s="787"/>
      <c r="CI48" s="784"/>
      <c r="CJ48" s="784"/>
      <c r="CK48" s="787"/>
      <c r="CL48" s="787"/>
      <c r="CM48" s="784"/>
      <c r="CN48" s="784"/>
      <c r="CO48" s="787"/>
      <c r="CP48" s="787"/>
      <c r="CQ48" s="1070"/>
      <c r="CR48" s="276"/>
      <c r="CS48" s="1089"/>
      <c r="CT48" s="1092"/>
      <c r="CU48" s="1095"/>
      <c r="CV48" s="790"/>
      <c r="CW48" s="790"/>
      <c r="CX48" s="790"/>
      <c r="CY48" s="790"/>
      <c r="CZ48" s="790"/>
      <c r="DA48" s="784"/>
      <c r="DB48" s="784"/>
      <c r="DC48" s="790"/>
      <c r="DD48" s="790"/>
      <c r="DE48" s="784"/>
      <c r="DF48" s="784"/>
      <c r="DG48" s="790"/>
      <c r="DH48" s="790"/>
      <c r="DI48" s="784"/>
      <c r="DJ48" s="784"/>
      <c r="DK48" s="790"/>
      <c r="DL48" s="790"/>
      <c r="DM48" s="784"/>
      <c r="DN48" s="784"/>
      <c r="DO48" s="790"/>
      <c r="DP48" s="790"/>
      <c r="DQ48" s="1070"/>
      <c r="DR48" s="265"/>
      <c r="DS48" s="272"/>
      <c r="DT48" s="273"/>
      <c r="DU48" s="273"/>
      <c r="DV48" s="274"/>
    </row>
    <row r="49" spans="1:126" ht="18.75" customHeight="1" thickBot="1" x14ac:dyDescent="0.3">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277"/>
      <c r="AX49" s="277"/>
      <c r="AY49" s="277"/>
      <c r="AZ49" s="277"/>
      <c r="BA49" s="277"/>
      <c r="BB49" s="364"/>
      <c r="BC49" s="364"/>
      <c r="BD49" s="364"/>
      <c r="BF49" s="367">
        <v>0.2</v>
      </c>
      <c r="BG49" s="368">
        <v>0.4</v>
      </c>
      <c r="BH49" s="368">
        <v>0.60000000000000009</v>
      </c>
      <c r="BI49" s="368">
        <v>0.8</v>
      </c>
      <c r="BJ49" s="368">
        <v>1</v>
      </c>
    </row>
    <row r="50" spans="1:126" s="361" customFormat="1" ht="81" customHeight="1" thickBot="1" x14ac:dyDescent="0.3">
      <c r="B50" s="797">
        <v>6</v>
      </c>
      <c r="C50" s="848" t="s">
        <v>643</v>
      </c>
      <c r="D50" s="848" t="s">
        <v>620</v>
      </c>
      <c r="E50" s="848" t="s">
        <v>591</v>
      </c>
      <c r="F50" s="866" t="s">
        <v>589</v>
      </c>
      <c r="G50" s="851" t="s">
        <v>1001</v>
      </c>
      <c r="H50" s="508" t="s">
        <v>1002</v>
      </c>
      <c r="I50" s="439" t="s">
        <v>879</v>
      </c>
      <c r="J50" s="854" t="str">
        <f>IF(F50="","",(CONCATENATE("Posibilidad de afectación ",F50," ",G50," ",H50," ",H51," ",H52," ",H53," ",H54)))</f>
        <v xml:space="preserve">Posibilidad de afectación Económica y Reputacional  por omitir la realización transaccional de manera electrónica de cualquier proceso contractual de la Subred, debido a la falta de control de los procesos realizados transaccionalmente por la plataforma SECOP II . y al desconocimiento de las plataformas administradas por Colombia Compra Eficiente   </v>
      </c>
      <c r="K50" s="816" t="s">
        <v>875</v>
      </c>
      <c r="L50" s="869" t="s">
        <v>842</v>
      </c>
      <c r="M50" s="445"/>
      <c r="N50" s="863" t="s">
        <v>885</v>
      </c>
      <c r="O50" s="860">
        <f>IF(ISERROR(VLOOKUP($N50,[5]Listas!$E$20:$F$24,2,FALSE)),"",(VLOOKUP($N50,[5]Listas!$E$20:$F$24,2,FALSE)))</f>
        <v>1</v>
      </c>
      <c r="P50" s="857" t="str">
        <f>IF(ISERROR(VLOOKUP($O50,[5]Listas!$E$3:$F$7,2,FALSE)),"",(VLOOKUP($O50,[5]Listas!$E$3:$F$7,2,FALSE)))</f>
        <v>MUY ALTA 
Se espera que el evento ocurra en la mayoría de las circunstancias.</v>
      </c>
      <c r="Q50" s="807" t="s">
        <v>850</v>
      </c>
      <c r="R50" s="810">
        <f>IF(ISERROR(VLOOKUP($Q50,[5]Listas!$E$28:$F$35,2,FALSE)),"",(VLOOKUP($Q50,[5]Listas!$E$28:$F$35,2,FALSE)))</f>
        <v>0.8</v>
      </c>
      <c r="S50" s="813" t="str">
        <f t="shared" ref="S50" si="30">IF(O50="","",(CONCATENATE("R.INHERENTE
",(IF(AND($O50=0.2,$R50=0.2),1,(IF(AND($O50=0.2,$R50=0.4),6,(IF(AND($O50=0.2,$R50=0.6),11,(IF(AND($O50=0.2,$R50=0.8),16,(IF(AND($O50=0.2,$R50=1),21,(IF(AND($O50=0.4,$R50=0.2),2,(IF(AND($O50=0.4,$R50=0.4),7,(IF(AND($O50=0.4,$R50=0.6),12,(IF(AND($O50=0.4,$R50=0.8),17,(IF(AND($O50=0.4,$R50=1),22,(IF(AND($O50=0.6,$R50=0.2),3,(IF(AND($O50=0.6,$R50=0.4),8,(IF(AND($O50=0.6,$R50=0.6),13,(IF(AND($O50=0.6,$R50=0.8),18,(IF(AND($O50=0.6,$R50=1),23,(IF(AND($O50=0.8,$R50=0.2),4,(IF(AND($O50=0.8,$R50=0.4),9,(IF(AND($O50=0.8,$R50=0.6),14,(IF(AND($O50=0.8,$R50=0.8),19,(IF(AND($O50=0.8,$R50=1),24,(IF(AND($O50=1,$R50=0.2),5,(IF(AND($O50=1,$R50=0.4),10,(IF(AND($O50=1,$R50=0.6),15,(IF(AND($O50=1,$R50=0.8),20,(IF(AND($O50=1,$R50=1),25,"")))))))))))))))))))))))))))))))))))))))))))))))))))))</f>
        <v>R.INHERENTE
20</v>
      </c>
      <c r="T50" s="445">
        <f>+VLOOKUP($S50,[5]Listas!$D$112:$E$136,2,FALSE)</f>
        <v>20</v>
      </c>
      <c r="U50" s="530" t="s">
        <v>1003</v>
      </c>
      <c r="V50" s="446" t="s">
        <v>731</v>
      </c>
      <c r="W50" s="883" t="s">
        <v>43</v>
      </c>
      <c r="X50" s="878">
        <v>25</v>
      </c>
      <c r="Y50" s="878"/>
      <c r="Z50" s="878"/>
      <c r="AA50" s="878"/>
      <c r="AB50" s="878"/>
      <c r="AC50" s="878"/>
      <c r="AD50" s="878"/>
      <c r="AE50" s="878"/>
      <c r="AF50" s="878">
        <v>15</v>
      </c>
      <c r="AG50" s="878"/>
      <c r="AH50" s="447">
        <f t="shared" ref="AH50:AH54" si="31">X50+Z50+AB50+AD50+AF50</f>
        <v>40</v>
      </c>
      <c r="AI50" s="448">
        <v>0.6</v>
      </c>
      <c r="AJ50" s="1151">
        <f>R50</f>
        <v>0.8</v>
      </c>
      <c r="AK50" s="888" t="s">
        <v>39</v>
      </c>
      <c r="AL50" s="888"/>
      <c r="AM50" s="889" t="s">
        <v>577</v>
      </c>
      <c r="AN50" s="889"/>
      <c r="AO50" s="888" t="s">
        <v>189</v>
      </c>
      <c r="AP50" s="888"/>
      <c r="AQ50" s="533" t="s">
        <v>1004</v>
      </c>
      <c r="AR50" s="449" t="s">
        <v>1005</v>
      </c>
      <c r="AS50" s="450" t="s">
        <v>1006</v>
      </c>
      <c r="AT50" s="451" t="s">
        <v>1007</v>
      </c>
      <c r="AU50" s="452" t="s">
        <v>1008</v>
      </c>
      <c r="AV50" s="453">
        <f>+(IF(AND($AW50&gt;0,$AW50&lt;=0.2),0.2,(IF(AND($AW50&gt;0.2,$AW50&lt;=0.4),0.4,(IF(AND($AW50&gt;0.4,$AW50&lt;=0.6),0.6,(IF(AND($AW50&gt;0.6,$AW50&lt;=0.8),0.8,(IF($AW50&gt;0.8,1,""))))))))))</f>
        <v>0.4</v>
      </c>
      <c r="AW50" s="993">
        <f>+MIN(AI50:AI54)</f>
        <v>0.252</v>
      </c>
      <c r="AX50" s="996" t="str">
        <f t="shared" ref="AX50" si="32">+(IF($AV50=0.2,"MUY BAJA",(IF($AV50=0.4,"BAJA",(IF($AV50=0.6,"MEDIA",(IF($AV50=0.8,"ALTA",(IF($AV50=1,"MUY ALTA",""))))))))))</f>
        <v>BAJA</v>
      </c>
      <c r="AY50" s="999">
        <f>+MIN(AJ50:AJ54)</f>
        <v>0.8</v>
      </c>
      <c r="AZ50" s="996" t="str">
        <f t="shared" ref="AZ50" si="33">+(IF($BC50=0.2,"MUY BAJA",(IF($BC50=0.4,"BAJA",(IF($BC50=0.6,"MEDIA",(IF($BC50=0.8,"ALTA",(IF($BC50=1,"MUY ALTA",""))))))))))</f>
        <v>ALTA</v>
      </c>
      <c r="BA50" s="1002" t="str">
        <f t="shared" ref="BA50" si="34">IF($AV50="","",(CONCATENATE("R.RESIDUAL
",(IF(AND($AV50=0.2,$BC50=0.2),1,(IF(AND($AV50=0.2,$BC50=0.4),6,(IF(AND($AV50=0.2,$BC50=0.6),11,(IF(AND($AV50=0.2,$BC50=0.8),16,(IF(AND($AV50=0.2,$BC50=1),21,(IF(AND($AV50=0.4,$BC50=0.2),2,(IF(AND($AV50=0.4,$BC50=0.4),7,(IF(AND($AV50=0.4,$BC50=0.6),12,(IF(AND($AV50=0.4,$BC50=0.8),17,(IF(AND($AV50=0.4,$BC50=1),22,(IF(AND($AV50=0.6,$BC50=0.2),3,(IF(AND($AV50=0.6,$BC50=0.4),8,(IF(AND($AV50=0.6,$BC50=0.6),13,(IF(AND($AV50=0.6,$BC50=0.8),18,(IF(AND($AV50=0.6,$BC50=1),23,(IF(AND($AV50=0.8,$BC50=0.2),4,(IF(AND($AV50=0.8,$BC50=0.4),9,(IF(AND($AV50=0.8,$BC50=0.6),14,(IF(AND($AV50=0.8,$BC50=0.8),19,(IF(AND($AV50=0.8,$BC50=1),24,(IF(AND($AV50=1,$BC50=0.2),5,(IF(AND($AV50=1,$BC50=0.4),10,(IF(AND($AV50=1,$BC50=0.6),15,(IF(AND($AV50=1,$BC50=0.8),20,(IF(AND($AV50=1,$BC50=1),25,"")))))))))))))))))))))))))))))))))))))))))))))))))))))</f>
        <v>R.RESIDUAL
17</v>
      </c>
      <c r="BB50" s="990" t="s">
        <v>599</v>
      </c>
      <c r="BC50" s="453">
        <f>+(IF(AND($AY50&gt;0,$AY50&lt;=0.2),0.2,(IF(AND($AY50&gt;0.2,$AY50&lt;=0.4),0.4,(IF(AND($AY50&gt;0.4,$AY50&lt;=0.6),0.6,(IF(AND($AY50&gt;0.6,$AY50&lt;=0.8),0.8,(IF($AY50&gt;0.8,1,""))))))))))</f>
        <v>0.8</v>
      </c>
      <c r="BD50" s="373">
        <f>+VLOOKUP($BA50,[5]Listas!$F$112:$G$136,2,FALSE)</f>
        <v>17</v>
      </c>
      <c r="BE50" s="359">
        <v>1</v>
      </c>
      <c r="BF50" s="454" t="str">
        <f>IF(ISERROR(IF(S50="R.INHERENTE
5","R. INHERENTE",(IF(BA50="R.RESIDUAL
5","R. RESIDUAL"," ")))),"",(IF(S50="R.INHERENTE
5","R. INHERENTE",(IF(BA50="R.RESIDUAL
5","R. RESIDUAL"," ")))))</f>
        <v xml:space="preserve"> </v>
      </c>
      <c r="BG50" s="455" t="str">
        <f>IF(ISERROR(IF(S50="R.INHERENTE
10","R. INHERENTE",(IF(BA50="R.RESIDUAL
10","R. RESIDUAL"," ")))),"",(IF(S50="R.INHERENTE
10","R. INHERENTE",(IF(BA50="R.RESIDUAL
10","R. RESIDUAL"," ")))))</f>
        <v xml:space="preserve"> </v>
      </c>
      <c r="BH50" s="456" t="str">
        <f>IF(ISERROR(IF(S50="R.INHERENTE
15","R. INHERENTE",(IF(BA50="R.RESIDUAL
15","R. RESIDUAL"," ")))),"",(IF(S50="R.INHERENTE
15","R. INHERENTE",(IF(BA50="R.RESIDUAL
15","R. RESIDUAL"," ")))))</f>
        <v xml:space="preserve"> </v>
      </c>
      <c r="BI50" s="456" t="str">
        <f>IF(ISERROR(IF(S50="R.INHERENTE
20","R. INHERENTE",(IF(BA50="R.RESIDUAL
20","R. RESIDUAL"," ")))),"",(IF(S50="R.INHERENTE
20","R. INHERENTE",(IF(BA50="R.RESIDUAL
20","R. RESIDUAL"," ")))))</f>
        <v>R. INHERENTE</v>
      </c>
      <c r="BJ50" s="457" t="str">
        <f>IF(ISERROR(IF(S50="R.INHERENTE
25","R. INHERENTE",(IF(BA50="R.RESIDUAL
25","R. RESIDUAL"," ")))),"",(IF(S50="R.INHERENTE
25","R. INHERENTE",(IF(BA50="R.RESIDUAL
25","R. RESIDUAL"," ")))))</f>
        <v xml:space="preserve"> </v>
      </c>
      <c r="BK50" s="458"/>
      <c r="BL50" s="1029" t="s">
        <v>43</v>
      </c>
      <c r="BM50" s="984" t="s">
        <v>43</v>
      </c>
      <c r="BN50" s="984" t="s">
        <v>43</v>
      </c>
      <c r="BO50" s="984" t="s">
        <v>43</v>
      </c>
      <c r="BP50" s="984" t="s">
        <v>43</v>
      </c>
      <c r="BQ50" s="987"/>
      <c r="BR50" s="459"/>
      <c r="BS50" s="1108" t="s">
        <v>1009</v>
      </c>
      <c r="BT50" s="1124" t="s">
        <v>1007</v>
      </c>
      <c r="BU50" s="1111" t="s">
        <v>1010</v>
      </c>
      <c r="BV50" s="460"/>
      <c r="BW50" s="981">
        <v>44653</v>
      </c>
      <c r="BX50" s="1044">
        <v>44788</v>
      </c>
      <c r="BY50" s="785"/>
      <c r="BZ50" s="785"/>
      <c r="CA50" s="782" t="s">
        <v>1066</v>
      </c>
      <c r="CB50" s="782" t="s">
        <v>1066</v>
      </c>
      <c r="CC50" s="785"/>
      <c r="CD50" s="785"/>
      <c r="CE50" s="782" t="s">
        <v>1066</v>
      </c>
      <c r="CF50" s="782" t="s">
        <v>1066</v>
      </c>
      <c r="CG50" s="785"/>
      <c r="CH50" s="785"/>
      <c r="CI50" s="782" t="s">
        <v>1067</v>
      </c>
      <c r="CJ50" s="782" t="s">
        <v>1067</v>
      </c>
      <c r="CK50" s="785"/>
      <c r="CL50" s="785"/>
      <c r="CM50" s="782" t="s">
        <v>1066</v>
      </c>
      <c r="CN50" s="782" t="s">
        <v>1066</v>
      </c>
      <c r="CO50" s="785"/>
      <c r="CP50" s="785"/>
      <c r="CQ50" s="1068" t="s">
        <v>1068</v>
      </c>
      <c r="CR50" s="276"/>
      <c r="CS50" s="1087">
        <v>45023</v>
      </c>
      <c r="CT50" s="1090">
        <v>45156</v>
      </c>
      <c r="CU50" s="1093"/>
      <c r="CV50" s="788"/>
      <c r="CW50" s="788"/>
      <c r="CX50" s="788"/>
      <c r="CY50" s="788"/>
      <c r="CZ50" s="788"/>
      <c r="DA50" s="782" t="s">
        <v>1066</v>
      </c>
      <c r="DB50" s="782" t="s">
        <v>1066</v>
      </c>
      <c r="DC50" s="788"/>
      <c r="DD50" s="788"/>
      <c r="DE50" s="782" t="s">
        <v>1066</v>
      </c>
      <c r="DF50" s="782" t="s">
        <v>1066</v>
      </c>
      <c r="DG50" s="788"/>
      <c r="DH50" s="788"/>
      <c r="DI50" s="782" t="s">
        <v>1067</v>
      </c>
      <c r="DJ50" s="782" t="s">
        <v>1067</v>
      </c>
      <c r="DK50" s="788"/>
      <c r="DL50" s="788"/>
      <c r="DM50" s="782" t="s">
        <v>1066</v>
      </c>
      <c r="DN50" s="782" t="s">
        <v>1066</v>
      </c>
      <c r="DO50" s="788"/>
      <c r="DP50" s="788"/>
      <c r="DQ50" s="1068" t="s">
        <v>1068</v>
      </c>
      <c r="DR50" s="461"/>
      <c r="DS50" s="462"/>
      <c r="DT50" s="463"/>
      <c r="DU50" s="463"/>
      <c r="DV50" s="464"/>
    </row>
    <row r="51" spans="1:126" s="361" customFormat="1" ht="81" customHeight="1" thickBot="1" x14ac:dyDescent="0.3">
      <c r="B51" s="798"/>
      <c r="C51" s="849"/>
      <c r="D51" s="849"/>
      <c r="E51" s="849"/>
      <c r="F51" s="867"/>
      <c r="G51" s="852"/>
      <c r="H51" s="503" t="s">
        <v>1011</v>
      </c>
      <c r="I51" s="441" t="s">
        <v>879</v>
      </c>
      <c r="J51" s="855"/>
      <c r="K51" s="817"/>
      <c r="L51" s="870"/>
      <c r="M51" s="445"/>
      <c r="N51" s="864"/>
      <c r="O51" s="861"/>
      <c r="P51" s="858"/>
      <c r="Q51" s="808"/>
      <c r="R51" s="811"/>
      <c r="S51" s="814"/>
      <c r="T51" s="445"/>
      <c r="U51" s="531" t="s">
        <v>1012</v>
      </c>
      <c r="V51" s="465" t="s">
        <v>731</v>
      </c>
      <c r="W51" s="884"/>
      <c r="X51" s="847"/>
      <c r="Y51" s="847"/>
      <c r="Z51" s="847">
        <v>15</v>
      </c>
      <c r="AA51" s="847"/>
      <c r="AB51" s="847"/>
      <c r="AC51" s="847"/>
      <c r="AD51" s="847"/>
      <c r="AE51" s="847"/>
      <c r="AF51" s="847">
        <v>15</v>
      </c>
      <c r="AG51" s="847"/>
      <c r="AH51" s="466">
        <f t="shared" si="31"/>
        <v>30</v>
      </c>
      <c r="AI51" s="467">
        <v>0.42</v>
      </c>
      <c r="AJ51" s="1152"/>
      <c r="AK51" s="882" t="s">
        <v>39</v>
      </c>
      <c r="AL51" s="882"/>
      <c r="AM51" s="886" t="s">
        <v>577</v>
      </c>
      <c r="AN51" s="886"/>
      <c r="AO51" s="882" t="s">
        <v>189</v>
      </c>
      <c r="AP51" s="882"/>
      <c r="AQ51" s="534" t="s">
        <v>1013</v>
      </c>
      <c r="AR51" s="435" t="s">
        <v>604</v>
      </c>
      <c r="AS51" s="468" t="s">
        <v>1014</v>
      </c>
      <c r="AT51" s="469" t="s">
        <v>1007</v>
      </c>
      <c r="AU51" s="452" t="s">
        <v>1008</v>
      </c>
      <c r="AV51" s="373"/>
      <c r="AW51" s="994"/>
      <c r="AX51" s="997"/>
      <c r="AY51" s="1000"/>
      <c r="AZ51" s="997"/>
      <c r="BA51" s="1003"/>
      <c r="BB51" s="991"/>
      <c r="BC51" s="277"/>
      <c r="BD51" s="470"/>
      <c r="BE51" s="359">
        <v>0.8</v>
      </c>
      <c r="BF51" s="471" t="str">
        <f>IF(ISERROR(IF(S50="R.INHERENTE
4","R. INHERENTE",(IF(BA50="R.RESIDUAL
4","R. RESIDUAL"," ")))),"",(IF(S50="R.INHERENTE
4","R. INHERENTE",(IF(BA50="R.RESIDUAL
4","R. RESIDUAL"," ")))))</f>
        <v xml:space="preserve"> </v>
      </c>
      <c r="BG51" s="472" t="str">
        <f>IF(ISERROR(IF(S50="R.INHERENTE
9","R. INHERENTE",(IF(BA50="R.RESIDUAL
9","R. RESIDUAL"," ")))),"",(IF(S50="R.INHERENTE
9","R. INHERENTE",(IF(BA50="R.RESIDUAL
9","R. RESIDUAL"," ")))))</f>
        <v xml:space="preserve"> </v>
      </c>
      <c r="BH51" s="473" t="str">
        <f>IF(ISERROR(IF(S50="R.INHERENTE
14","R. INHERENTE",(IF(BA50="R.RESIDUAL
14","R. RESIDUAL"," ")))),"",(IF(S50="R.INHERENTE
14","R. INHERENTE",(IF(BA50="R.RESIDUAL
14","R. RESIDUAL"," ")))))</f>
        <v xml:space="preserve"> </v>
      </c>
      <c r="BI51" s="474" t="str">
        <f>IF(ISERROR(IF(S50="R.INHERENTE
19","R. INHERENTE",(IF(BA50="R.RESIDUAL
19","R. RESIDUAL"," ")))),"",(IF(S50="R.INHERENTE
19","R. INHERENTE",(IF(BA50="R.RESIDUAL
19","R. RESIDUAL"," ")))))</f>
        <v xml:space="preserve"> </v>
      </c>
      <c r="BJ51" s="475" t="str">
        <f>IF(ISERROR(IF(S50="R.INHERENTE
24","R. INHERENTE",(IF(BA50="R.RESIDUAL
24","R. RESIDUAL"," ")))),"",(IF(S50="R.INHERENTE
24","R. INHERENTE",(IF(BA50="R.RESIDUAL
24","R. RESIDUAL"," ")))))</f>
        <v xml:space="preserve"> </v>
      </c>
      <c r="BK51" s="458"/>
      <c r="BL51" s="1030"/>
      <c r="BM51" s="985"/>
      <c r="BN51" s="985"/>
      <c r="BO51" s="985"/>
      <c r="BP51" s="985"/>
      <c r="BQ51" s="988"/>
      <c r="BR51" s="459"/>
      <c r="BS51" s="1109"/>
      <c r="BT51" s="1125"/>
      <c r="BU51" s="1112"/>
      <c r="BV51" s="460"/>
      <c r="BW51" s="982"/>
      <c r="BX51" s="1045"/>
      <c r="BY51" s="786"/>
      <c r="BZ51" s="786"/>
      <c r="CA51" s="783"/>
      <c r="CB51" s="783"/>
      <c r="CC51" s="786"/>
      <c r="CD51" s="786"/>
      <c r="CE51" s="783"/>
      <c r="CF51" s="783"/>
      <c r="CG51" s="786"/>
      <c r="CH51" s="786"/>
      <c r="CI51" s="783"/>
      <c r="CJ51" s="783"/>
      <c r="CK51" s="786"/>
      <c r="CL51" s="786"/>
      <c r="CM51" s="783"/>
      <c r="CN51" s="783"/>
      <c r="CO51" s="786"/>
      <c r="CP51" s="786"/>
      <c r="CQ51" s="1069"/>
      <c r="CR51" s="276"/>
      <c r="CS51" s="1088"/>
      <c r="CT51" s="1091"/>
      <c r="CU51" s="1094"/>
      <c r="CV51" s="789"/>
      <c r="CW51" s="789"/>
      <c r="CX51" s="789"/>
      <c r="CY51" s="789"/>
      <c r="CZ51" s="789"/>
      <c r="DA51" s="783"/>
      <c r="DB51" s="783"/>
      <c r="DC51" s="789"/>
      <c r="DD51" s="789"/>
      <c r="DE51" s="783"/>
      <c r="DF51" s="783"/>
      <c r="DG51" s="789"/>
      <c r="DH51" s="789"/>
      <c r="DI51" s="783"/>
      <c r="DJ51" s="783"/>
      <c r="DK51" s="789"/>
      <c r="DL51" s="789"/>
      <c r="DM51" s="783"/>
      <c r="DN51" s="783"/>
      <c r="DO51" s="789"/>
      <c r="DP51" s="789"/>
      <c r="DQ51" s="1069"/>
      <c r="DR51" s="461"/>
      <c r="DS51" s="476"/>
      <c r="DT51" s="477"/>
      <c r="DU51" s="477"/>
      <c r="DV51" s="478"/>
    </row>
    <row r="52" spans="1:126" s="361" customFormat="1" ht="81" customHeight="1" x14ac:dyDescent="0.25">
      <c r="B52" s="798"/>
      <c r="C52" s="849"/>
      <c r="D52" s="849"/>
      <c r="E52" s="849"/>
      <c r="F52" s="867"/>
      <c r="G52" s="852"/>
      <c r="H52" s="440"/>
      <c r="I52" s="441"/>
      <c r="J52" s="855"/>
      <c r="K52" s="817"/>
      <c r="L52" s="870"/>
      <c r="M52" s="445"/>
      <c r="N52" s="864"/>
      <c r="O52" s="861"/>
      <c r="P52" s="858"/>
      <c r="Q52" s="808"/>
      <c r="R52" s="811"/>
      <c r="S52" s="814"/>
      <c r="T52" s="445"/>
      <c r="U52" s="531" t="s">
        <v>1015</v>
      </c>
      <c r="V52" s="465" t="s">
        <v>731</v>
      </c>
      <c r="W52" s="884"/>
      <c r="X52" s="847">
        <v>25</v>
      </c>
      <c r="Y52" s="847"/>
      <c r="Z52" s="847"/>
      <c r="AA52" s="847"/>
      <c r="AB52" s="847"/>
      <c r="AC52" s="847"/>
      <c r="AD52" s="847"/>
      <c r="AE52" s="847"/>
      <c r="AF52" s="847">
        <v>15</v>
      </c>
      <c r="AG52" s="847"/>
      <c r="AH52" s="466">
        <f t="shared" si="31"/>
        <v>40</v>
      </c>
      <c r="AI52" s="479">
        <v>0.252</v>
      </c>
      <c r="AJ52" s="1152"/>
      <c r="AK52" s="882" t="s">
        <v>39</v>
      </c>
      <c r="AL52" s="882"/>
      <c r="AM52" s="886" t="s">
        <v>577</v>
      </c>
      <c r="AN52" s="886"/>
      <c r="AO52" s="882" t="s">
        <v>189</v>
      </c>
      <c r="AP52" s="882"/>
      <c r="AQ52" s="534" t="s">
        <v>1016</v>
      </c>
      <c r="AR52" s="435" t="s">
        <v>604</v>
      </c>
      <c r="AS52" s="468" t="s">
        <v>1017</v>
      </c>
      <c r="AT52" s="469" t="s">
        <v>1007</v>
      </c>
      <c r="AU52" s="452" t="s">
        <v>1008</v>
      </c>
      <c r="AV52" s="373"/>
      <c r="AW52" s="994"/>
      <c r="AX52" s="997"/>
      <c r="AY52" s="1000"/>
      <c r="AZ52" s="997"/>
      <c r="BA52" s="1003"/>
      <c r="BB52" s="991"/>
      <c r="BC52" s="277"/>
      <c r="BD52" s="470"/>
      <c r="BE52" s="359">
        <v>0.60000000000000009</v>
      </c>
      <c r="BF52" s="471" t="str">
        <f>IF(ISERROR(IF(S50="R.INHERENTE
3","R. INHERENTE",(IF(BA50="R.RESIDUAL
3","R. RESIDUAL"," ")))),"",(IF(S50="R.INHERENTE
3","R. INHERENTE",(IF(BA50="R.RESIDUAL
3","R. RESIDUAL"," ")))))</f>
        <v xml:space="preserve"> </v>
      </c>
      <c r="BG52" s="472" t="str">
        <f>IF(ISERROR(IF(S50="R.INHERENTE
8","R. INHERENTE",(IF(BA50="R.RESIDUAL
8","R. RESIDUAL"," ")))),"",(IF(S50="R.INHERENTE
8","R. INHERENTE",(IF(BA50="R.RESIDUAL
8","R. RESIDUAL"," ")))))</f>
        <v xml:space="preserve"> </v>
      </c>
      <c r="BH52" s="473" t="str">
        <f>IF(ISERROR(IF(S50="R.INHERENTE
13","R. INHERENTE",(IF(BA50="R.RESIDUAL
13","R. RESIDUAL"," ")))),"",(IF(S50="R.INHERENTE
13","R. INHERENTE",(IF(BA50="R.RESIDUAL
13","R. RESIDUAL"," ")))))</f>
        <v xml:space="preserve"> </v>
      </c>
      <c r="BI52" s="474" t="str">
        <f>IF(ISERROR(IF(S50="R.INHERENTE
18","R. INHERENTE",(IF(BA50="R.RESIDUAL
18","R. RESIDUAL"," ")))),"",(IF(S50="R.INHERENTE
18","R. INHERENTE",(IF(BA50="R.RESIDUAL
18","R. RESIDUAL"," ")))))</f>
        <v xml:space="preserve"> </v>
      </c>
      <c r="BJ52" s="475" t="str">
        <f>IF(ISERROR(IF(S50="R.INHERENTE
23","R. INHERENTE",(IF(BA50="R.RESIDUAL
23","R. RESIDUAL"," ")))),"",(IF(S50="R.INHERENTE
23","R. INHERENTE",(IF(BA50="R.RESIDUAL
23","R. RESIDUAL"," ")))))</f>
        <v xml:space="preserve"> </v>
      </c>
      <c r="BK52" s="458"/>
      <c r="BL52" s="1030"/>
      <c r="BM52" s="985"/>
      <c r="BN52" s="985"/>
      <c r="BO52" s="985"/>
      <c r="BP52" s="985"/>
      <c r="BQ52" s="988"/>
      <c r="BR52" s="459"/>
      <c r="BS52" s="1109"/>
      <c r="BT52" s="1125"/>
      <c r="BU52" s="1112"/>
      <c r="BV52" s="460"/>
      <c r="BW52" s="982"/>
      <c r="BX52" s="1045"/>
      <c r="BY52" s="786"/>
      <c r="BZ52" s="786"/>
      <c r="CA52" s="783"/>
      <c r="CB52" s="783"/>
      <c r="CC52" s="786"/>
      <c r="CD52" s="786"/>
      <c r="CE52" s="783"/>
      <c r="CF52" s="783"/>
      <c r="CG52" s="786"/>
      <c r="CH52" s="786"/>
      <c r="CI52" s="783"/>
      <c r="CJ52" s="783"/>
      <c r="CK52" s="786"/>
      <c r="CL52" s="786"/>
      <c r="CM52" s="783"/>
      <c r="CN52" s="783"/>
      <c r="CO52" s="786"/>
      <c r="CP52" s="786"/>
      <c r="CQ52" s="1069"/>
      <c r="CR52" s="276"/>
      <c r="CS52" s="1088"/>
      <c r="CT52" s="1091"/>
      <c r="CU52" s="1094"/>
      <c r="CV52" s="789"/>
      <c r="CW52" s="789"/>
      <c r="CX52" s="789"/>
      <c r="CY52" s="789"/>
      <c r="CZ52" s="789"/>
      <c r="DA52" s="783"/>
      <c r="DB52" s="783"/>
      <c r="DC52" s="789"/>
      <c r="DD52" s="789"/>
      <c r="DE52" s="783"/>
      <c r="DF52" s="783"/>
      <c r="DG52" s="789"/>
      <c r="DH52" s="789"/>
      <c r="DI52" s="783"/>
      <c r="DJ52" s="783"/>
      <c r="DK52" s="789"/>
      <c r="DL52" s="789"/>
      <c r="DM52" s="783"/>
      <c r="DN52" s="783"/>
      <c r="DO52" s="789"/>
      <c r="DP52" s="789"/>
      <c r="DQ52" s="1069"/>
      <c r="DR52" s="461"/>
      <c r="DS52" s="476"/>
      <c r="DT52" s="477"/>
      <c r="DU52" s="477"/>
      <c r="DV52" s="478"/>
    </row>
    <row r="53" spans="1:126" s="361" customFormat="1" ht="81" customHeight="1" x14ac:dyDescent="0.25">
      <c r="B53" s="798"/>
      <c r="C53" s="849"/>
      <c r="D53" s="849"/>
      <c r="E53" s="849"/>
      <c r="F53" s="867"/>
      <c r="G53" s="852"/>
      <c r="H53" s="422"/>
      <c r="I53" s="441"/>
      <c r="J53" s="855"/>
      <c r="K53" s="817"/>
      <c r="L53" s="870"/>
      <c r="M53" s="445"/>
      <c r="N53" s="864"/>
      <c r="O53" s="861"/>
      <c r="P53" s="858"/>
      <c r="Q53" s="808"/>
      <c r="R53" s="811"/>
      <c r="S53" s="814"/>
      <c r="T53" s="445"/>
      <c r="U53" s="531"/>
      <c r="V53" s="465"/>
      <c r="W53" s="884"/>
      <c r="X53" s="847"/>
      <c r="Y53" s="847"/>
      <c r="Z53" s="847"/>
      <c r="AA53" s="847"/>
      <c r="AB53" s="847"/>
      <c r="AC53" s="847"/>
      <c r="AD53" s="847"/>
      <c r="AE53" s="847"/>
      <c r="AF53" s="847"/>
      <c r="AG53" s="847"/>
      <c r="AH53" s="466">
        <f t="shared" si="31"/>
        <v>0</v>
      </c>
      <c r="AI53" s="479"/>
      <c r="AJ53" s="1152"/>
      <c r="AK53" s="882"/>
      <c r="AL53" s="882"/>
      <c r="AM53" s="886"/>
      <c r="AN53" s="886"/>
      <c r="AO53" s="882"/>
      <c r="AP53" s="882"/>
      <c r="AQ53" s="534"/>
      <c r="AR53" s="435"/>
      <c r="AS53" s="468"/>
      <c r="AT53" s="480"/>
      <c r="AU53" s="481"/>
      <c r="AV53" s="373"/>
      <c r="AW53" s="994"/>
      <c r="AX53" s="997"/>
      <c r="AY53" s="1000"/>
      <c r="AZ53" s="997"/>
      <c r="BA53" s="1003"/>
      <c r="BB53" s="991"/>
      <c r="BC53" s="277"/>
      <c r="BD53" s="470"/>
      <c r="BE53" s="359">
        <v>0.4</v>
      </c>
      <c r="BF53" s="471" t="str">
        <f>IF(ISERROR(IF(S50="R.INHERENTE
2","R. INHERENTE",(IF(BA50="R.RESIDUAL
2","R. RESIDUAL"," ")))),"",(IF(S50="R.INHERENTE
2","R. INHERENTE",(IF(BA50="R.RESIDUAL
2","R. RESIDUAL"," ")))))</f>
        <v xml:space="preserve"> </v>
      </c>
      <c r="BG53" s="472" t="str">
        <f>IF(ISERROR(IF(S50="R.INHERENTE
7","R. INHERENTE",(IF(BA50="R.RESIDUAL
7","R. RESIDUAL"," ")))),"",(IF(S50="R.INHERENTE
7","R. INHERENTE",(IF(BA50="R.RESIDUAL
7","R. RESIDUAL"," ")))))</f>
        <v xml:space="preserve"> </v>
      </c>
      <c r="BH53" s="482" t="str">
        <f>IF(ISERROR(IF(S50="R.INHERENTE
12","R. INHERENTE",(IF(BA50="R.RESIDUAL
12","R. RESIDUAL"," ")))),"",(IF(S50="R.INHERENTE
12","R. INHERENTE",(IF(BA50="R.RESIDUAL
12","R. RESIDUAL"," ")))))</f>
        <v xml:space="preserve"> </v>
      </c>
      <c r="BI53" s="473" t="str">
        <f>IF(ISERROR(IF(S50="R.INHERENTE
17","R. INHERENTE",(IF(BA50="R.RESIDUAL
17","R. RESIDUAL"," ")))),"",(IF(S50="R.INHERENTE
17","R. INHERENTE",(IF(BA50="R.RESIDUAL
17","R. RESIDUAL"," ")))))</f>
        <v>R. RESIDUAL</v>
      </c>
      <c r="BJ53" s="475" t="str">
        <f>IF(ISERROR(IF(S50="R.INHERENTE
22","R. INHERENTE",(IF(BA50="R.RESIDUAL
22","R. RESIDUAL"," ")))),"",(IF(S50="R.INHERENTE
22","R. INHERENTE",(IF(BA50="R.RESIDUAL
22","R. RESIDUAL"," ")))))</f>
        <v xml:space="preserve"> </v>
      </c>
      <c r="BK53" s="458"/>
      <c r="BL53" s="1030"/>
      <c r="BM53" s="985"/>
      <c r="BN53" s="985"/>
      <c r="BO53" s="985"/>
      <c r="BP53" s="985"/>
      <c r="BQ53" s="988"/>
      <c r="BR53" s="459"/>
      <c r="BS53" s="1109"/>
      <c r="BT53" s="1125"/>
      <c r="BU53" s="1112"/>
      <c r="BV53" s="460"/>
      <c r="BW53" s="982"/>
      <c r="BX53" s="1045"/>
      <c r="BY53" s="786"/>
      <c r="BZ53" s="786"/>
      <c r="CA53" s="783"/>
      <c r="CB53" s="783"/>
      <c r="CC53" s="786"/>
      <c r="CD53" s="786"/>
      <c r="CE53" s="783"/>
      <c r="CF53" s="783"/>
      <c r="CG53" s="786"/>
      <c r="CH53" s="786"/>
      <c r="CI53" s="783"/>
      <c r="CJ53" s="783"/>
      <c r="CK53" s="786"/>
      <c r="CL53" s="786"/>
      <c r="CM53" s="783"/>
      <c r="CN53" s="783"/>
      <c r="CO53" s="786"/>
      <c r="CP53" s="786"/>
      <c r="CQ53" s="1069"/>
      <c r="CR53" s="276"/>
      <c r="CS53" s="1088"/>
      <c r="CT53" s="1091"/>
      <c r="CU53" s="1094"/>
      <c r="CV53" s="789"/>
      <c r="CW53" s="789"/>
      <c r="CX53" s="789"/>
      <c r="CY53" s="789"/>
      <c r="CZ53" s="789"/>
      <c r="DA53" s="783"/>
      <c r="DB53" s="783"/>
      <c r="DC53" s="789"/>
      <c r="DD53" s="789"/>
      <c r="DE53" s="783"/>
      <c r="DF53" s="783"/>
      <c r="DG53" s="789"/>
      <c r="DH53" s="789"/>
      <c r="DI53" s="783"/>
      <c r="DJ53" s="783"/>
      <c r="DK53" s="789"/>
      <c r="DL53" s="789"/>
      <c r="DM53" s="783"/>
      <c r="DN53" s="783"/>
      <c r="DO53" s="789"/>
      <c r="DP53" s="789"/>
      <c r="DQ53" s="1069"/>
      <c r="DR53" s="461"/>
      <c r="DS53" s="476"/>
      <c r="DT53" s="477"/>
      <c r="DU53" s="477"/>
      <c r="DV53" s="478"/>
    </row>
    <row r="54" spans="1:126" s="361" customFormat="1" ht="81" customHeight="1" thickBot="1" x14ac:dyDescent="0.3">
      <c r="B54" s="799"/>
      <c r="C54" s="850"/>
      <c r="D54" s="850"/>
      <c r="E54" s="850"/>
      <c r="F54" s="868"/>
      <c r="G54" s="853"/>
      <c r="H54" s="423"/>
      <c r="I54" s="442"/>
      <c r="J54" s="856"/>
      <c r="K54" s="818"/>
      <c r="L54" s="871"/>
      <c r="M54" s="445"/>
      <c r="N54" s="865"/>
      <c r="O54" s="862"/>
      <c r="P54" s="859"/>
      <c r="Q54" s="809"/>
      <c r="R54" s="812"/>
      <c r="S54" s="815"/>
      <c r="T54" s="445"/>
      <c r="U54" s="532"/>
      <c r="V54" s="483"/>
      <c r="W54" s="885"/>
      <c r="X54" s="875"/>
      <c r="Y54" s="875"/>
      <c r="Z54" s="875"/>
      <c r="AA54" s="875"/>
      <c r="AB54" s="875"/>
      <c r="AC54" s="875"/>
      <c r="AD54" s="875"/>
      <c r="AE54" s="875"/>
      <c r="AF54" s="875"/>
      <c r="AG54" s="875"/>
      <c r="AH54" s="484">
        <f t="shared" si="31"/>
        <v>0</v>
      </c>
      <c r="AI54" s="485"/>
      <c r="AJ54" s="1153"/>
      <c r="AK54" s="890"/>
      <c r="AL54" s="890"/>
      <c r="AM54" s="975"/>
      <c r="AN54" s="975"/>
      <c r="AO54" s="890"/>
      <c r="AP54" s="890"/>
      <c r="AQ54" s="535"/>
      <c r="AR54" s="486"/>
      <c r="AS54" s="487"/>
      <c r="AT54" s="488"/>
      <c r="AU54" s="489"/>
      <c r="AV54" s="373"/>
      <c r="AW54" s="995"/>
      <c r="AX54" s="998"/>
      <c r="AY54" s="1001"/>
      <c r="AZ54" s="998"/>
      <c r="BA54" s="1004"/>
      <c r="BB54" s="992"/>
      <c r="BC54" s="277"/>
      <c r="BD54" s="470"/>
      <c r="BE54" s="360">
        <v>0.2</v>
      </c>
      <c r="BF54" s="490" t="str">
        <f>IF(ISERROR(IF(S50="R.INHERENTE
1","R. INHERENTE",(IF(BA50="R.RESIDUAL
1","R. RESIDUAL"," ")))),"",(IF(S50="R.INHERENTE
1","R. INHERENTE",(IF(BA50="R.RESIDUAL
1","R. RESIDUAL"," ")))))</f>
        <v xml:space="preserve"> </v>
      </c>
      <c r="BG54" s="491" t="str">
        <f>IF(ISERROR(IF(S50="R.INHERENTE
6","R. INHERENTE",(IF(BA50="R.RESIDUAL
6","R. RESIDUAL"," ")))),"",(IF(S50="R.INHERENTE
6","R. INHERENTE",(IF(BA50="R.RESIDUAL
6","R. RESIDUAL"," ")))))</f>
        <v xml:space="preserve"> </v>
      </c>
      <c r="BH54" s="492" t="str">
        <f>IF(ISERROR(IF(S50="R.INHERENTE
11","R. INHERENTE",(IF(BA50="R.RESIDUAL
11","R. RESIDUAL"," ")))),"",(IF(S50="R.INHERENTE
11","R. INHERENTE",(IF(BA50="R.RESIDUAL
11","R. RESIDUAL"," ")))))</f>
        <v xml:space="preserve"> </v>
      </c>
      <c r="BI54" s="493" t="str">
        <f>IF(ISERROR(IF(S50="R.INHERENTE
16","R. INHERENTE",(IF(BA50="R.RESIDUAL
16","R. RESIDUAL"," ")))),"",(IF(S50="R.INHERENTE
16","R. INHERENTE",(IF(BA50="R.RESIDUAL
16","R. RESIDUAL"," ")))))</f>
        <v xml:space="preserve"> </v>
      </c>
      <c r="BJ54" s="494" t="str">
        <f>IF(ISERROR(IF(S50="R.INHERENTE
21","R. INHERENTE",(IF(BA50="R.RESIDUAL
21","R. RESIDUAL"," ")))),"",(IF(S50="R.INHERENTE
21","R. INHERENTE",(IF(BA50="R.RESIDUAL
21","R. RESIDUAL"," ")))))</f>
        <v xml:space="preserve"> </v>
      </c>
      <c r="BK54" s="458"/>
      <c r="BL54" s="1031"/>
      <c r="BM54" s="986"/>
      <c r="BN54" s="986"/>
      <c r="BO54" s="986"/>
      <c r="BP54" s="986"/>
      <c r="BQ54" s="989"/>
      <c r="BR54" s="495"/>
      <c r="BS54" s="1110"/>
      <c r="BT54" s="1126"/>
      <c r="BU54" s="1113"/>
      <c r="BV54" s="460"/>
      <c r="BW54" s="983"/>
      <c r="BX54" s="1046"/>
      <c r="BY54" s="787"/>
      <c r="BZ54" s="787"/>
      <c r="CA54" s="784"/>
      <c r="CB54" s="784"/>
      <c r="CC54" s="787"/>
      <c r="CD54" s="787"/>
      <c r="CE54" s="784"/>
      <c r="CF54" s="784"/>
      <c r="CG54" s="787"/>
      <c r="CH54" s="787"/>
      <c r="CI54" s="784"/>
      <c r="CJ54" s="784"/>
      <c r="CK54" s="787"/>
      <c r="CL54" s="787"/>
      <c r="CM54" s="784"/>
      <c r="CN54" s="784"/>
      <c r="CO54" s="787"/>
      <c r="CP54" s="787"/>
      <c r="CQ54" s="1070"/>
      <c r="CR54" s="276"/>
      <c r="CS54" s="1089"/>
      <c r="CT54" s="1092"/>
      <c r="CU54" s="1095"/>
      <c r="CV54" s="790"/>
      <c r="CW54" s="790"/>
      <c r="CX54" s="790"/>
      <c r="CY54" s="790"/>
      <c r="CZ54" s="790"/>
      <c r="DA54" s="784"/>
      <c r="DB54" s="784"/>
      <c r="DC54" s="790"/>
      <c r="DD54" s="790"/>
      <c r="DE54" s="784"/>
      <c r="DF54" s="784"/>
      <c r="DG54" s="790"/>
      <c r="DH54" s="790"/>
      <c r="DI54" s="784"/>
      <c r="DJ54" s="784"/>
      <c r="DK54" s="790"/>
      <c r="DL54" s="790"/>
      <c r="DM54" s="784"/>
      <c r="DN54" s="784"/>
      <c r="DO54" s="790"/>
      <c r="DP54" s="790"/>
      <c r="DQ54" s="1070"/>
      <c r="DR54" s="461"/>
      <c r="DS54" s="496"/>
      <c r="DT54" s="497"/>
      <c r="DU54" s="497"/>
      <c r="DV54" s="498"/>
    </row>
    <row r="55" spans="1:126" ht="19.5" customHeight="1" thickBot="1" x14ac:dyDescent="0.3">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277"/>
      <c r="AX55" s="277"/>
      <c r="AY55" s="277"/>
      <c r="AZ55" s="277"/>
      <c r="BA55" s="277"/>
      <c r="BB55" s="364"/>
      <c r="BC55" s="364"/>
      <c r="BD55" s="364"/>
      <c r="BF55" s="367">
        <v>0.2</v>
      </c>
      <c r="BG55" s="368">
        <v>0.4</v>
      </c>
      <c r="BH55" s="368">
        <v>0.60000000000000009</v>
      </c>
      <c r="BI55" s="368">
        <v>0.8</v>
      </c>
      <c r="BJ55" s="368">
        <v>1</v>
      </c>
    </row>
    <row r="56" spans="1:126" ht="80.25" customHeight="1" thickBot="1" x14ac:dyDescent="0.3">
      <c r="A56" s="275"/>
      <c r="B56" s="797">
        <v>7</v>
      </c>
      <c r="C56" s="848" t="s">
        <v>643</v>
      </c>
      <c r="D56" s="848" t="s">
        <v>620</v>
      </c>
      <c r="E56" s="848" t="s">
        <v>591</v>
      </c>
      <c r="F56" s="866" t="s">
        <v>589</v>
      </c>
      <c r="G56" s="851" t="s">
        <v>1018</v>
      </c>
      <c r="H56" s="508" t="s">
        <v>1019</v>
      </c>
      <c r="I56" s="439" t="s">
        <v>879</v>
      </c>
      <c r="J56" s="854" t="str">
        <f>IF(F56="","",(CONCATENATE("Posibilidad de afectación ",F56," ",G56," ",H56," ",H57," ",H58," ",H59," ",H60)))</f>
        <v xml:space="preserve">Posibilidad de afectación Económica y Reputacional  por adjudicar contratos a oferentes con malas prácticas o que representen un riesgo de lavado de activos y de financiación del terrorismo Debido a la falta de control de los procesos realizados transaccionalmente por la plataforma SECOP II  y la omisión de la verificación en listas restrictivas de los terceros interesados en contratar con la Subred   </v>
      </c>
      <c r="K56" s="816" t="s">
        <v>875</v>
      </c>
      <c r="L56" s="869" t="s">
        <v>842</v>
      </c>
      <c r="M56" s="260"/>
      <c r="N56" s="863" t="s">
        <v>885</v>
      </c>
      <c r="O56" s="860">
        <f>IF(ISERROR(VLOOKUP($N56,[5]Listas!$E$20:$F$24,2,FALSE)),"",(VLOOKUP($N56,[5]Listas!$E$20:$F$24,2,FALSE)))</f>
        <v>1</v>
      </c>
      <c r="P56" s="857" t="str">
        <f>IF(ISERROR(VLOOKUP($O56,[5]Listas!$E$3:$F$7,2,FALSE)),"",(VLOOKUP($O56,[5]Listas!$E$3:$F$7,2,FALSE)))</f>
        <v>MUY ALTA 
Se espera que el evento ocurra en la mayoría de las circunstancias.</v>
      </c>
      <c r="Q56" s="807" t="s">
        <v>850</v>
      </c>
      <c r="R56" s="810">
        <f>IF(ISERROR(VLOOKUP($Q56,[5]Listas!$E$28:$F$35,2,FALSE)),"",(VLOOKUP($Q56,[5]Listas!$E$28:$F$35,2,FALSE)))</f>
        <v>0.8</v>
      </c>
      <c r="S56" s="813" t="str">
        <f t="shared" ref="S56" si="35">IF(O56="","",(CONCATENATE("R.INHERENTE
",(IF(AND($O56=0.2,$R56=0.2),1,(IF(AND($O56=0.2,$R56=0.4),6,(IF(AND($O56=0.2,$R56=0.6),11,(IF(AND($O56=0.2,$R56=0.8),16,(IF(AND($O56=0.2,$R56=1),21,(IF(AND($O56=0.4,$R56=0.2),2,(IF(AND($O56=0.4,$R56=0.4),7,(IF(AND($O56=0.4,$R56=0.6),12,(IF(AND($O56=0.4,$R56=0.8),17,(IF(AND($O56=0.4,$R56=1),22,(IF(AND($O56=0.6,$R56=0.2),3,(IF(AND($O56=0.6,$R56=0.4),8,(IF(AND($O56=0.6,$R56=0.6),13,(IF(AND($O56=0.6,$R56=0.8),18,(IF(AND($O56=0.6,$R56=1),23,(IF(AND($O56=0.8,$R56=0.2),4,(IF(AND($O56=0.8,$R56=0.4),9,(IF(AND($O56=0.8,$R56=0.6),14,(IF(AND($O56=0.8,$R56=0.8),19,(IF(AND($O56=0.8,$R56=1),24,(IF(AND($O56=1,$R56=0.2),5,(IF(AND($O56=1,$R56=0.4),10,(IF(AND($O56=1,$R56=0.6),15,(IF(AND($O56=1,$R56=0.8),20,(IF(AND($O56=1,$R56=1),25,"")))))))))))))))))))))))))))))))))))))))))))))))))))))</f>
        <v>R.INHERENTE
20</v>
      </c>
      <c r="T56" s="445">
        <f>+VLOOKUP($S56,[5]Listas!$D$112:$E$136,2,FALSE)</f>
        <v>20</v>
      </c>
      <c r="U56" s="530" t="s">
        <v>1020</v>
      </c>
      <c r="V56" s="446" t="s">
        <v>731</v>
      </c>
      <c r="W56" s="883" t="s">
        <v>43</v>
      </c>
      <c r="X56" s="878">
        <v>25</v>
      </c>
      <c r="Y56" s="878"/>
      <c r="Z56" s="878"/>
      <c r="AA56" s="878"/>
      <c r="AB56" s="878"/>
      <c r="AC56" s="878"/>
      <c r="AD56" s="878"/>
      <c r="AE56" s="878"/>
      <c r="AF56" s="878">
        <v>15</v>
      </c>
      <c r="AG56" s="878"/>
      <c r="AH56" s="513">
        <f>X56+Z56+AB56+AD56+AF56</f>
        <v>40</v>
      </c>
      <c r="AI56" s="525">
        <v>0.6</v>
      </c>
      <c r="AJ56" s="1131">
        <f>R56</f>
        <v>0.8</v>
      </c>
      <c r="AK56" s="888" t="s">
        <v>39</v>
      </c>
      <c r="AL56" s="888"/>
      <c r="AM56" s="889" t="s">
        <v>577</v>
      </c>
      <c r="AN56" s="889"/>
      <c r="AO56" s="888" t="s">
        <v>189</v>
      </c>
      <c r="AP56" s="888"/>
      <c r="AQ56" s="533" t="s">
        <v>1021</v>
      </c>
      <c r="AR56" s="449"/>
      <c r="AS56" s="450" t="s">
        <v>1022</v>
      </c>
      <c r="AT56" s="451" t="s">
        <v>1007</v>
      </c>
      <c r="AU56" s="452" t="s">
        <v>1008</v>
      </c>
      <c r="AV56" s="453">
        <f t="shared" ref="AV56" si="36">+(IF(AND($AW56&gt;0,$AW56&lt;=0.2),0.2,(IF(AND($AW56&gt;0.2,$AW56&lt;=0.4),0.4,(IF(AND($AW56&gt;0.4,$AW56&lt;=0.6),0.6,(IF(AND($AW56&gt;0.6,$AW56&lt;=0.8),0.8,(IF($AW56&gt;0.8,1,""))))))))))</f>
        <v>0.6</v>
      </c>
      <c r="AW56" s="993">
        <f t="shared" ref="AW56" si="37">+MIN(AI56:AI60)</f>
        <v>0.42</v>
      </c>
      <c r="AX56" s="996" t="str">
        <f t="shared" ref="AX56" si="38">+(IF($AV56=0.2,"MUY BAJA",(IF($AV56=0.4,"BAJA",(IF($AV56=0.6,"MEDIA",(IF($AV56=0.8,"ALTA",(IF($AV56=1,"MUY ALTA",""))))))))))</f>
        <v>MEDIA</v>
      </c>
      <c r="AY56" s="999">
        <f t="shared" ref="AY56" si="39">+MIN(AJ56:AJ60)</f>
        <v>0.8</v>
      </c>
      <c r="AZ56" s="996" t="str">
        <f t="shared" ref="AZ56" si="40">+(IF($BC56=0.2,"MUY BAJA",(IF($BC56=0.4,"BAJA",(IF($BC56=0.6,"MEDIA",(IF($BC56=0.8,"ALTA",(IF($BC56=1,"MUY ALTA",""))))))))))</f>
        <v>ALTA</v>
      </c>
      <c r="BA56" s="1002" t="str">
        <f t="shared" ref="BA56" si="41">IF($AV56="","",(CONCATENATE("R.RESIDUAL
",(IF(AND($AV56=0.2,$BC56=0.2),1,(IF(AND($AV56=0.2,$BC56=0.4),6,(IF(AND($AV56=0.2,$BC56=0.6),11,(IF(AND($AV56=0.2,$BC56=0.8),16,(IF(AND($AV56=0.2,$BC56=1),21,(IF(AND($AV56=0.4,$BC56=0.2),2,(IF(AND($AV56=0.4,$BC56=0.4),7,(IF(AND($AV56=0.4,$BC56=0.6),12,(IF(AND($AV56=0.4,$BC56=0.8),17,(IF(AND($AV56=0.4,$BC56=1),22,(IF(AND($AV56=0.6,$BC56=0.2),3,(IF(AND($AV56=0.6,$BC56=0.4),8,(IF(AND($AV56=0.6,$BC56=0.6),13,(IF(AND($AV56=0.6,$BC56=0.8),18,(IF(AND($AV56=0.6,$BC56=1),23,(IF(AND($AV56=0.8,$BC56=0.2),4,(IF(AND($AV56=0.8,$BC56=0.4),9,(IF(AND($AV56=0.8,$BC56=0.6),14,(IF(AND($AV56=0.8,$BC56=0.8),19,(IF(AND($AV56=0.8,$BC56=1),24,(IF(AND($AV56=1,$BC56=0.2),5,(IF(AND($AV56=1,$BC56=0.4),10,(IF(AND($AV56=1,$BC56=0.6),15,(IF(AND($AV56=1,$BC56=0.8),20,(IF(AND($AV56=1,$BC56=1),25,"")))))))))))))))))))))))))))))))))))))))))))))))))))))</f>
        <v>R.RESIDUAL
18</v>
      </c>
      <c r="BB56" s="990" t="s">
        <v>599</v>
      </c>
      <c r="BC56" s="453">
        <f t="shared" ref="BC56" si="42">+(IF(AND($AY56&gt;0,$AY56&lt;=0.2),0.2,(IF(AND($AY56&gt;0.2,$AY56&lt;=0.4),0.4,(IF(AND($AY56&gt;0.4,$AY56&lt;=0.6),0.6,(IF(AND($AY56&gt;0.6,$AY56&lt;=0.8),0.8,(IF($AY56&gt;0.8,1,""))))))))))</f>
        <v>0.8</v>
      </c>
      <c r="BD56" s="373">
        <f>+VLOOKUP($BA56,[5]Listas!$F$112:$G$136,2,FALSE)</f>
        <v>18</v>
      </c>
      <c r="BE56" s="359">
        <v>1</v>
      </c>
      <c r="BF56" s="454" t="str">
        <f>IF(ISERROR(IF(S56="R.INHERENTE
5","R. INHERENTE",(IF(BA56="R.RESIDUAL
5","R. RESIDUAL"," ")))),"",(IF(S56="R.INHERENTE
5","R. INHERENTE",(IF(BA56="R.RESIDUAL
5","R. RESIDUAL"," ")))))</f>
        <v xml:space="preserve"> </v>
      </c>
      <c r="BG56" s="455" t="str">
        <f>IF(ISERROR(IF(S56="R.INHERENTE
10","R. INHERENTE",(IF(BA56="R.RESIDUAL
10","R. RESIDUAL"," ")))),"",(IF(S56="R.INHERENTE
10","R. INHERENTE",(IF(BA56="R.RESIDUAL
10","R. RESIDUAL"," ")))))</f>
        <v xml:space="preserve"> </v>
      </c>
      <c r="BH56" s="456" t="str">
        <f>IF(ISERROR(IF(S56="R.INHERENTE
15","R. INHERENTE",(IF(BA56="R.RESIDUAL
15","R. RESIDUAL"," ")))),"",(IF(S56="R.INHERENTE
15","R. INHERENTE",(IF(BA56="R.RESIDUAL
15","R. RESIDUAL"," ")))))</f>
        <v xml:space="preserve"> </v>
      </c>
      <c r="BI56" s="456" t="str">
        <f>IF(ISERROR(IF(S56="R.INHERENTE
20","R. INHERENTE",(IF(BA56="R.RESIDUAL
20","R. RESIDUAL"," ")))),"",(IF(S56="R.INHERENTE
20","R. INHERENTE",(IF(BA56="R.RESIDUAL
20","R. RESIDUAL"," ")))))</f>
        <v>R. INHERENTE</v>
      </c>
      <c r="BJ56" s="457" t="str">
        <f>IF(ISERROR(IF(S56="R.INHERENTE
25","R. INHERENTE",(IF(BA56="R.RESIDUAL
25","R. RESIDUAL"," ")))),"",(IF(S56="R.INHERENTE
25","R. INHERENTE",(IF(BA56="R.RESIDUAL
25","R. RESIDUAL"," ")))))</f>
        <v xml:space="preserve"> </v>
      </c>
      <c r="BK56" s="263"/>
      <c r="BL56" s="1029" t="s">
        <v>43</v>
      </c>
      <c r="BM56" s="984" t="s">
        <v>43</v>
      </c>
      <c r="BN56" s="984" t="s">
        <v>43</v>
      </c>
      <c r="BO56" s="984" t="s">
        <v>43</v>
      </c>
      <c r="BP56" s="984" t="s">
        <v>43</v>
      </c>
      <c r="BQ56" s="987"/>
      <c r="BR56" s="355"/>
      <c r="BS56" s="1026" t="s">
        <v>1009</v>
      </c>
      <c r="BT56" s="779" t="s">
        <v>1007</v>
      </c>
      <c r="BU56" s="1023" t="s">
        <v>1010</v>
      </c>
      <c r="BV56" s="261"/>
      <c r="BW56" s="981">
        <v>44653</v>
      </c>
      <c r="BX56" s="1044">
        <v>44788</v>
      </c>
      <c r="BY56" s="785"/>
      <c r="BZ56" s="785"/>
      <c r="CA56" s="782" t="s">
        <v>1066</v>
      </c>
      <c r="CB56" s="782" t="s">
        <v>1066</v>
      </c>
      <c r="CC56" s="785"/>
      <c r="CD56" s="785"/>
      <c r="CE56" s="782" t="s">
        <v>1066</v>
      </c>
      <c r="CF56" s="782" t="s">
        <v>1066</v>
      </c>
      <c r="CG56" s="785"/>
      <c r="CH56" s="785"/>
      <c r="CI56" s="782" t="s">
        <v>1067</v>
      </c>
      <c r="CJ56" s="782" t="s">
        <v>1067</v>
      </c>
      <c r="CK56" s="785"/>
      <c r="CL56" s="785"/>
      <c r="CM56" s="782" t="s">
        <v>1066</v>
      </c>
      <c r="CN56" s="782" t="s">
        <v>1066</v>
      </c>
      <c r="CO56" s="785"/>
      <c r="CP56" s="785"/>
      <c r="CQ56" s="1068" t="s">
        <v>1068</v>
      </c>
      <c r="CR56" s="276"/>
      <c r="CS56" s="1087">
        <v>45023</v>
      </c>
      <c r="CT56" s="1090">
        <v>45156</v>
      </c>
      <c r="CU56" s="1093"/>
      <c r="CV56" s="788"/>
      <c r="CW56" s="788"/>
      <c r="CX56" s="788"/>
      <c r="CY56" s="788"/>
      <c r="CZ56" s="788"/>
      <c r="DA56" s="782" t="s">
        <v>1066</v>
      </c>
      <c r="DB56" s="782" t="s">
        <v>1066</v>
      </c>
      <c r="DC56" s="788"/>
      <c r="DD56" s="788"/>
      <c r="DE56" s="782" t="s">
        <v>1066</v>
      </c>
      <c r="DF56" s="782" t="s">
        <v>1066</v>
      </c>
      <c r="DG56" s="788"/>
      <c r="DH56" s="788"/>
      <c r="DI56" s="782" t="s">
        <v>1067</v>
      </c>
      <c r="DJ56" s="782" t="s">
        <v>1067</v>
      </c>
      <c r="DK56" s="788"/>
      <c r="DL56" s="788"/>
      <c r="DM56" s="782" t="s">
        <v>1066</v>
      </c>
      <c r="DN56" s="782" t="s">
        <v>1066</v>
      </c>
      <c r="DO56" s="788"/>
      <c r="DP56" s="788"/>
      <c r="DQ56" s="1068" t="s">
        <v>1068</v>
      </c>
      <c r="DR56" s="265"/>
      <c r="DS56" s="266"/>
      <c r="DT56" s="267"/>
      <c r="DU56" s="267"/>
      <c r="DV56" s="268"/>
    </row>
    <row r="57" spans="1:126" ht="80.25" customHeight="1" x14ac:dyDescent="0.25">
      <c r="A57" s="275"/>
      <c r="B57" s="798"/>
      <c r="C57" s="849"/>
      <c r="D57" s="849"/>
      <c r="E57" s="849"/>
      <c r="F57" s="867"/>
      <c r="G57" s="852"/>
      <c r="H57" s="503" t="s">
        <v>1023</v>
      </c>
      <c r="I57" s="441" t="s">
        <v>879</v>
      </c>
      <c r="J57" s="855"/>
      <c r="K57" s="817"/>
      <c r="L57" s="870"/>
      <c r="M57" s="260"/>
      <c r="N57" s="864"/>
      <c r="O57" s="861"/>
      <c r="P57" s="858"/>
      <c r="Q57" s="808"/>
      <c r="R57" s="811"/>
      <c r="S57" s="814"/>
      <c r="T57" s="445"/>
      <c r="U57" s="531" t="s">
        <v>1024</v>
      </c>
      <c r="V57" s="465" t="s">
        <v>731</v>
      </c>
      <c r="W57" s="884"/>
      <c r="X57" s="847">
        <v>25</v>
      </c>
      <c r="Y57" s="847"/>
      <c r="Z57" s="847"/>
      <c r="AA57" s="847"/>
      <c r="AB57" s="847"/>
      <c r="AC57" s="847"/>
      <c r="AD57" s="847"/>
      <c r="AE57" s="847"/>
      <c r="AF57" s="847">
        <v>15</v>
      </c>
      <c r="AG57" s="847"/>
      <c r="AH57" s="516">
        <f t="shared" ref="AH57:AH60" si="43">X57+Z57+AB57+AD57+AF57</f>
        <v>40</v>
      </c>
      <c r="AI57" s="517">
        <v>0.42</v>
      </c>
      <c r="AJ57" s="1132"/>
      <c r="AK57" s="882" t="s">
        <v>189</v>
      </c>
      <c r="AL57" s="882"/>
      <c r="AM57" s="886" t="s">
        <v>577</v>
      </c>
      <c r="AN57" s="886"/>
      <c r="AO57" s="882" t="s">
        <v>189</v>
      </c>
      <c r="AP57" s="882"/>
      <c r="AQ57" s="534" t="s">
        <v>1025</v>
      </c>
      <c r="AR57" s="435"/>
      <c r="AS57" s="468" t="s">
        <v>1026</v>
      </c>
      <c r="AT57" s="451" t="s">
        <v>1007</v>
      </c>
      <c r="AU57" s="452" t="s">
        <v>1008</v>
      </c>
      <c r="AV57" s="373"/>
      <c r="AW57" s="994"/>
      <c r="AX57" s="997"/>
      <c r="AY57" s="1000"/>
      <c r="AZ57" s="997"/>
      <c r="BA57" s="1003"/>
      <c r="BB57" s="991"/>
      <c r="BC57" s="277"/>
      <c r="BD57" s="470"/>
      <c r="BE57" s="359">
        <v>0.8</v>
      </c>
      <c r="BF57" s="471" t="str">
        <f>IF(ISERROR(IF(S56="R.INHERENTE
4","R. INHERENTE",(IF(BA56="R.RESIDUAL
4","R. RESIDUAL"," ")))),"",(IF(S56="R.INHERENTE
4","R. INHERENTE",(IF(BA56="R.RESIDUAL
4","R. RESIDUAL"," ")))))</f>
        <v xml:space="preserve"> </v>
      </c>
      <c r="BG57" s="472" t="str">
        <f>IF(ISERROR(IF(S56="R.INHERENTE
9","R. INHERENTE",(IF(BA56="R.RESIDUAL
9","R. RESIDUAL"," ")))),"",(IF(S56="R.INHERENTE
9","R. INHERENTE",(IF(BA56="R.RESIDUAL
9","R. RESIDUAL"," ")))))</f>
        <v xml:space="preserve"> </v>
      </c>
      <c r="BH57" s="473" t="str">
        <f>IF(ISERROR(IF(S56="R.INHERENTE
14","R. INHERENTE",(IF(BA56="R.RESIDUAL
14","R. RESIDUAL"," ")))),"",(IF(S56="R.INHERENTE
14","R. INHERENTE",(IF(BA56="R.RESIDUAL
14","R. RESIDUAL"," ")))))</f>
        <v xml:space="preserve"> </v>
      </c>
      <c r="BI57" s="474" t="str">
        <f>IF(ISERROR(IF(S56="R.INHERENTE
19","R. INHERENTE",(IF(BA56="R.RESIDUAL
19","R. RESIDUAL"," ")))),"",(IF(S56="R.INHERENTE
19","R. INHERENTE",(IF(BA56="R.RESIDUAL
19","R. RESIDUAL"," ")))))</f>
        <v xml:space="preserve"> </v>
      </c>
      <c r="BJ57" s="475" t="str">
        <f>IF(ISERROR(IF(S56="R.INHERENTE
24","R. INHERENTE",(IF(BA56="R.RESIDUAL
24","R. RESIDUAL"," ")))),"",(IF(S56="R.INHERENTE
24","R. INHERENTE",(IF(BA56="R.RESIDUAL
24","R. RESIDUAL"," ")))))</f>
        <v xml:space="preserve"> </v>
      </c>
      <c r="BK57" s="263"/>
      <c r="BL57" s="1030"/>
      <c r="BM57" s="985"/>
      <c r="BN57" s="985"/>
      <c r="BO57" s="985"/>
      <c r="BP57" s="985"/>
      <c r="BQ57" s="988"/>
      <c r="BR57" s="355"/>
      <c r="BS57" s="1027"/>
      <c r="BT57" s="780"/>
      <c r="BU57" s="1114"/>
      <c r="BV57" s="261"/>
      <c r="BW57" s="982"/>
      <c r="BX57" s="1045"/>
      <c r="BY57" s="786"/>
      <c r="BZ57" s="786"/>
      <c r="CA57" s="783"/>
      <c r="CB57" s="783"/>
      <c r="CC57" s="786"/>
      <c r="CD57" s="786"/>
      <c r="CE57" s="783"/>
      <c r="CF57" s="783"/>
      <c r="CG57" s="786"/>
      <c r="CH57" s="786"/>
      <c r="CI57" s="783"/>
      <c r="CJ57" s="783"/>
      <c r="CK57" s="786"/>
      <c r="CL57" s="786"/>
      <c r="CM57" s="783"/>
      <c r="CN57" s="783"/>
      <c r="CO57" s="786"/>
      <c r="CP57" s="786"/>
      <c r="CQ57" s="1069"/>
      <c r="CR57" s="276"/>
      <c r="CS57" s="1088"/>
      <c r="CT57" s="1091"/>
      <c r="CU57" s="1094"/>
      <c r="CV57" s="789"/>
      <c r="CW57" s="789"/>
      <c r="CX57" s="789"/>
      <c r="CY57" s="789"/>
      <c r="CZ57" s="789"/>
      <c r="DA57" s="783"/>
      <c r="DB57" s="783"/>
      <c r="DC57" s="789"/>
      <c r="DD57" s="789"/>
      <c r="DE57" s="783"/>
      <c r="DF57" s="783"/>
      <c r="DG57" s="789"/>
      <c r="DH57" s="789"/>
      <c r="DI57" s="783"/>
      <c r="DJ57" s="783"/>
      <c r="DK57" s="789"/>
      <c r="DL57" s="789"/>
      <c r="DM57" s="783"/>
      <c r="DN57" s="783"/>
      <c r="DO57" s="789"/>
      <c r="DP57" s="789"/>
      <c r="DQ57" s="1069"/>
      <c r="DR57" s="265"/>
      <c r="DS57" s="269"/>
      <c r="DT57" s="270"/>
      <c r="DU57" s="270"/>
      <c r="DV57" s="271"/>
    </row>
    <row r="58" spans="1:126" ht="80.25" customHeight="1" x14ac:dyDescent="0.25">
      <c r="A58" s="275"/>
      <c r="B58" s="798"/>
      <c r="C58" s="849"/>
      <c r="D58" s="849"/>
      <c r="E58" s="849"/>
      <c r="F58" s="867"/>
      <c r="G58" s="852"/>
      <c r="H58" s="422"/>
      <c r="I58" s="441"/>
      <c r="J58" s="855"/>
      <c r="K58" s="817"/>
      <c r="L58" s="870"/>
      <c r="M58" s="260"/>
      <c r="N58" s="864"/>
      <c r="O58" s="861"/>
      <c r="P58" s="858"/>
      <c r="Q58" s="808"/>
      <c r="R58" s="811"/>
      <c r="S58" s="814"/>
      <c r="T58" s="445"/>
      <c r="U58" s="531"/>
      <c r="V58" s="465"/>
      <c r="W58" s="884"/>
      <c r="X58" s="847"/>
      <c r="Y58" s="847"/>
      <c r="Z58" s="847"/>
      <c r="AA58" s="847"/>
      <c r="AB58" s="847"/>
      <c r="AC58" s="847"/>
      <c r="AD58" s="847"/>
      <c r="AE58" s="847"/>
      <c r="AF58" s="847"/>
      <c r="AG58" s="847"/>
      <c r="AH58" s="516">
        <f t="shared" si="43"/>
        <v>0</v>
      </c>
      <c r="AI58" s="517"/>
      <c r="AJ58" s="1132"/>
      <c r="AK58" s="882"/>
      <c r="AL58" s="882"/>
      <c r="AM58" s="886"/>
      <c r="AN58" s="886"/>
      <c r="AO58" s="882"/>
      <c r="AP58" s="882"/>
      <c r="AQ58" s="534"/>
      <c r="AR58" s="435"/>
      <c r="AS58" s="468"/>
      <c r="AT58" s="480"/>
      <c r="AU58" s="481"/>
      <c r="AV58" s="373"/>
      <c r="AW58" s="994"/>
      <c r="AX58" s="997"/>
      <c r="AY58" s="1000"/>
      <c r="AZ58" s="997"/>
      <c r="BA58" s="1003"/>
      <c r="BB58" s="991"/>
      <c r="BC58" s="277"/>
      <c r="BD58" s="470"/>
      <c r="BE58" s="359">
        <v>0.60000000000000009</v>
      </c>
      <c r="BF58" s="471" t="str">
        <f>IF(ISERROR(IF(S56="R.INHERENTE
3","R. INHERENTE",(IF(BA56="R.RESIDUAL
3","R. RESIDUAL"," ")))),"",(IF(S56="R.INHERENTE
3","R. INHERENTE",(IF(BA56="R.RESIDUAL
3","R. RESIDUAL"," ")))))</f>
        <v xml:space="preserve"> </v>
      </c>
      <c r="BG58" s="472" t="str">
        <f>IF(ISERROR(IF(S56="R.INHERENTE
8","R. INHERENTE",(IF(BA56="R.RESIDUAL
8","R. RESIDUAL"," ")))),"",(IF(S56="R.INHERENTE
8","R. INHERENTE",(IF(BA56="R.RESIDUAL
8","R. RESIDUAL"," ")))))</f>
        <v xml:space="preserve"> </v>
      </c>
      <c r="BH58" s="473" t="str">
        <f>IF(ISERROR(IF(S56="R.INHERENTE
13","R. INHERENTE",(IF(BA56="R.RESIDUAL
13","R. RESIDUAL"," ")))),"",(IF(S56="R.INHERENTE
13","R. INHERENTE",(IF(BA56="R.RESIDUAL
13","R. RESIDUAL"," ")))))</f>
        <v xml:space="preserve"> </v>
      </c>
      <c r="BI58" s="474" t="str">
        <f>IF(ISERROR(IF(S56="R.INHERENTE
18","R. INHERENTE",(IF(BA56="R.RESIDUAL
18","R. RESIDUAL"," ")))),"",(IF(S56="R.INHERENTE
18","R. INHERENTE",(IF(BA56="R.RESIDUAL
18","R. RESIDUAL"," ")))))</f>
        <v>R. RESIDUAL</v>
      </c>
      <c r="BJ58" s="475" t="str">
        <f>IF(ISERROR(IF(S56="R.INHERENTE
23","R. INHERENTE",(IF(BA56="R.RESIDUAL
23","R. RESIDUAL"," ")))),"",(IF(S56="R.INHERENTE
23","R. INHERENTE",(IF(BA56="R.RESIDUAL
23","R. RESIDUAL"," ")))))</f>
        <v xml:space="preserve"> </v>
      </c>
      <c r="BK58" s="263"/>
      <c r="BL58" s="1030"/>
      <c r="BM58" s="985"/>
      <c r="BN58" s="985"/>
      <c r="BO58" s="985"/>
      <c r="BP58" s="985"/>
      <c r="BQ58" s="988"/>
      <c r="BR58" s="355"/>
      <c r="BS58" s="1027"/>
      <c r="BT58" s="780"/>
      <c r="BU58" s="1114"/>
      <c r="BV58" s="261"/>
      <c r="BW58" s="982"/>
      <c r="BX58" s="1045"/>
      <c r="BY58" s="786"/>
      <c r="BZ58" s="786"/>
      <c r="CA58" s="783"/>
      <c r="CB58" s="783"/>
      <c r="CC58" s="786"/>
      <c r="CD58" s="786"/>
      <c r="CE58" s="783"/>
      <c r="CF58" s="783"/>
      <c r="CG58" s="786"/>
      <c r="CH58" s="786"/>
      <c r="CI58" s="783"/>
      <c r="CJ58" s="783"/>
      <c r="CK58" s="786"/>
      <c r="CL58" s="786"/>
      <c r="CM58" s="783"/>
      <c r="CN58" s="783"/>
      <c r="CO58" s="786"/>
      <c r="CP58" s="786"/>
      <c r="CQ58" s="1069"/>
      <c r="CR58" s="276"/>
      <c r="CS58" s="1088"/>
      <c r="CT58" s="1091"/>
      <c r="CU58" s="1094"/>
      <c r="CV58" s="789"/>
      <c r="CW58" s="789"/>
      <c r="CX58" s="789"/>
      <c r="CY58" s="789"/>
      <c r="CZ58" s="789"/>
      <c r="DA58" s="783"/>
      <c r="DB58" s="783"/>
      <c r="DC58" s="789"/>
      <c r="DD58" s="789"/>
      <c r="DE58" s="783"/>
      <c r="DF58" s="783"/>
      <c r="DG58" s="789"/>
      <c r="DH58" s="789"/>
      <c r="DI58" s="783"/>
      <c r="DJ58" s="783"/>
      <c r="DK58" s="789"/>
      <c r="DL58" s="789"/>
      <c r="DM58" s="783"/>
      <c r="DN58" s="783"/>
      <c r="DO58" s="789"/>
      <c r="DP58" s="789"/>
      <c r="DQ58" s="1069"/>
      <c r="DR58" s="265"/>
      <c r="DS58" s="269"/>
      <c r="DT58" s="270"/>
      <c r="DU58" s="270"/>
      <c r="DV58" s="271"/>
    </row>
    <row r="59" spans="1:126" ht="80.25" customHeight="1" x14ac:dyDescent="0.25">
      <c r="A59" s="275"/>
      <c r="B59" s="798"/>
      <c r="C59" s="849"/>
      <c r="D59" s="849"/>
      <c r="E59" s="849"/>
      <c r="F59" s="867"/>
      <c r="G59" s="852"/>
      <c r="H59" s="422"/>
      <c r="I59" s="441"/>
      <c r="J59" s="855"/>
      <c r="K59" s="817"/>
      <c r="L59" s="870"/>
      <c r="M59" s="260"/>
      <c r="N59" s="864"/>
      <c r="O59" s="861"/>
      <c r="P59" s="858"/>
      <c r="Q59" s="808"/>
      <c r="R59" s="811"/>
      <c r="S59" s="814"/>
      <c r="T59" s="445"/>
      <c r="U59" s="531"/>
      <c r="V59" s="465"/>
      <c r="W59" s="884"/>
      <c r="X59" s="847"/>
      <c r="Y59" s="847"/>
      <c r="Z59" s="847"/>
      <c r="AA59" s="847"/>
      <c r="AB59" s="847"/>
      <c r="AC59" s="847"/>
      <c r="AD59" s="847"/>
      <c r="AE59" s="847"/>
      <c r="AF59" s="847"/>
      <c r="AG59" s="847"/>
      <c r="AH59" s="516">
        <f t="shared" si="43"/>
        <v>0</v>
      </c>
      <c r="AI59" s="517"/>
      <c r="AJ59" s="1132"/>
      <c r="AK59" s="882"/>
      <c r="AL59" s="882"/>
      <c r="AM59" s="886"/>
      <c r="AN59" s="886"/>
      <c r="AO59" s="882"/>
      <c r="AP59" s="882"/>
      <c r="AQ59" s="534"/>
      <c r="AR59" s="435"/>
      <c r="AS59" s="468"/>
      <c r="AT59" s="480"/>
      <c r="AU59" s="481"/>
      <c r="AV59" s="373"/>
      <c r="AW59" s="994"/>
      <c r="AX59" s="997"/>
      <c r="AY59" s="1000"/>
      <c r="AZ59" s="997"/>
      <c r="BA59" s="1003"/>
      <c r="BB59" s="991"/>
      <c r="BC59" s="277"/>
      <c r="BD59" s="470"/>
      <c r="BE59" s="359">
        <v>0.4</v>
      </c>
      <c r="BF59" s="471" t="str">
        <f>IF(ISERROR(IF(S56="R.INHERENTE
2","R. INHERENTE",(IF(BA56="R.RESIDUAL
2","R. RESIDUAL"," ")))),"",(IF(S56="R.INHERENTE
2","R. INHERENTE",(IF(BA56="R.RESIDUAL
2","R. RESIDUAL"," ")))))</f>
        <v xml:space="preserve"> </v>
      </c>
      <c r="BG59" s="472" t="str">
        <f>IF(ISERROR(IF(S56="R.INHERENTE
7","R. INHERENTE",(IF(BA56="R.RESIDUAL
7","R. RESIDUAL"," ")))),"",(IF(S56="R.INHERENTE
7","R. INHERENTE",(IF(BA56="R.RESIDUAL
7","R. RESIDUAL"," ")))))</f>
        <v xml:space="preserve"> </v>
      </c>
      <c r="BH59" s="482" t="str">
        <f>IF(ISERROR(IF(S56="R.INHERENTE
12","R. INHERENTE",(IF(BA56="R.RESIDUAL
12","R. RESIDUAL"," ")))),"",(IF(S56="R.INHERENTE
12","R. INHERENTE",(IF(BA56="R.RESIDUAL
12","R. RESIDUAL"," ")))))</f>
        <v xml:space="preserve"> </v>
      </c>
      <c r="BI59" s="473" t="str">
        <f>IF(ISERROR(IF(S56="R.INHERENTE
17","R. INHERENTE",(IF(BA56="R.RESIDUAL
17","R. RESIDUAL"," ")))),"",(IF(S56="R.INHERENTE
17","R. INHERENTE",(IF(BA56="R.RESIDUAL
17","R. RESIDUAL"," ")))))</f>
        <v xml:space="preserve"> </v>
      </c>
      <c r="BJ59" s="475" t="str">
        <f>IF(ISERROR(IF(S56="R.INHERENTE
22","R. INHERENTE",(IF(BA56="R.RESIDUAL
22","R. RESIDUAL"," ")))),"",(IF(S56="R.INHERENTE
22","R. INHERENTE",(IF(BA56="R.RESIDUAL
22","R. RESIDUAL"," ")))))</f>
        <v xml:space="preserve"> </v>
      </c>
      <c r="BK59" s="263"/>
      <c r="BL59" s="1030"/>
      <c r="BM59" s="985"/>
      <c r="BN59" s="985"/>
      <c r="BO59" s="985"/>
      <c r="BP59" s="985"/>
      <c r="BQ59" s="988"/>
      <c r="BR59" s="355"/>
      <c r="BS59" s="1027"/>
      <c r="BT59" s="780"/>
      <c r="BU59" s="1114"/>
      <c r="BV59" s="261"/>
      <c r="BW59" s="982"/>
      <c r="BX59" s="1045"/>
      <c r="BY59" s="786"/>
      <c r="BZ59" s="786"/>
      <c r="CA59" s="783"/>
      <c r="CB59" s="783"/>
      <c r="CC59" s="786"/>
      <c r="CD59" s="786"/>
      <c r="CE59" s="783"/>
      <c r="CF59" s="783"/>
      <c r="CG59" s="786"/>
      <c r="CH59" s="786"/>
      <c r="CI59" s="783"/>
      <c r="CJ59" s="783"/>
      <c r="CK59" s="786"/>
      <c r="CL59" s="786"/>
      <c r="CM59" s="783"/>
      <c r="CN59" s="783"/>
      <c r="CO59" s="786"/>
      <c r="CP59" s="786"/>
      <c r="CQ59" s="1069"/>
      <c r="CR59" s="276"/>
      <c r="CS59" s="1088"/>
      <c r="CT59" s="1091"/>
      <c r="CU59" s="1094"/>
      <c r="CV59" s="789"/>
      <c r="CW59" s="789"/>
      <c r="CX59" s="789"/>
      <c r="CY59" s="789"/>
      <c r="CZ59" s="789"/>
      <c r="DA59" s="783"/>
      <c r="DB59" s="783"/>
      <c r="DC59" s="789"/>
      <c r="DD59" s="789"/>
      <c r="DE59" s="783"/>
      <c r="DF59" s="783"/>
      <c r="DG59" s="789"/>
      <c r="DH59" s="789"/>
      <c r="DI59" s="783"/>
      <c r="DJ59" s="783"/>
      <c r="DK59" s="789"/>
      <c r="DL59" s="789"/>
      <c r="DM59" s="783"/>
      <c r="DN59" s="783"/>
      <c r="DO59" s="789"/>
      <c r="DP59" s="789"/>
      <c r="DQ59" s="1069"/>
      <c r="DR59" s="265"/>
      <c r="DS59" s="269"/>
      <c r="DT59" s="270"/>
      <c r="DU59" s="270"/>
      <c r="DV59" s="271"/>
    </row>
    <row r="60" spans="1:126" ht="80.25" customHeight="1" thickBot="1" x14ac:dyDescent="0.3">
      <c r="A60" s="275"/>
      <c r="B60" s="799"/>
      <c r="C60" s="850"/>
      <c r="D60" s="850"/>
      <c r="E60" s="850"/>
      <c r="F60" s="868"/>
      <c r="G60" s="853"/>
      <c r="H60" s="423"/>
      <c r="I60" s="442"/>
      <c r="J60" s="856"/>
      <c r="K60" s="818"/>
      <c r="L60" s="871"/>
      <c r="M60" s="260"/>
      <c r="N60" s="865"/>
      <c r="O60" s="862"/>
      <c r="P60" s="859"/>
      <c r="Q60" s="809"/>
      <c r="R60" s="812"/>
      <c r="S60" s="815"/>
      <c r="T60" s="445"/>
      <c r="U60" s="532"/>
      <c r="V60" s="483"/>
      <c r="W60" s="885"/>
      <c r="X60" s="875"/>
      <c r="Y60" s="875"/>
      <c r="Z60" s="875"/>
      <c r="AA60" s="875"/>
      <c r="AB60" s="875"/>
      <c r="AC60" s="875"/>
      <c r="AD60" s="875"/>
      <c r="AE60" s="875"/>
      <c r="AF60" s="875"/>
      <c r="AG60" s="875"/>
      <c r="AH60" s="524">
        <f t="shared" si="43"/>
        <v>0</v>
      </c>
      <c r="AI60" s="523"/>
      <c r="AJ60" s="1133"/>
      <c r="AK60" s="890"/>
      <c r="AL60" s="890"/>
      <c r="AM60" s="975"/>
      <c r="AN60" s="975"/>
      <c r="AO60" s="890"/>
      <c r="AP60" s="890"/>
      <c r="AQ60" s="535"/>
      <c r="AR60" s="486"/>
      <c r="AS60" s="487"/>
      <c r="AT60" s="488"/>
      <c r="AU60" s="489"/>
      <c r="AV60" s="373"/>
      <c r="AW60" s="995"/>
      <c r="AX60" s="998"/>
      <c r="AY60" s="1001"/>
      <c r="AZ60" s="998"/>
      <c r="BA60" s="1004"/>
      <c r="BB60" s="992"/>
      <c r="BC60" s="277"/>
      <c r="BD60" s="470"/>
      <c r="BE60" s="360">
        <v>0.2</v>
      </c>
      <c r="BF60" s="490" t="str">
        <f>IF(ISERROR(IF(S56="R.INHERENTE
1","R. INHERENTE",(IF(BA56="R.RESIDUAL
1","R. RESIDUAL"," ")))),"",(IF(S56="R.INHERENTE
1","R. INHERENTE",(IF(BA56="R.RESIDUAL
1","R. RESIDUAL"," ")))))</f>
        <v xml:space="preserve"> </v>
      </c>
      <c r="BG60" s="491" t="str">
        <f>IF(ISERROR(IF(S56="R.INHERENTE
6","R. INHERENTE",(IF(BA56="R.RESIDUAL
6","R. RESIDUAL"," ")))),"",(IF(S56="R.INHERENTE
6","R. INHERENTE",(IF(BA56="R.RESIDUAL
6","R. RESIDUAL"," ")))))</f>
        <v xml:space="preserve"> </v>
      </c>
      <c r="BH60" s="492" t="str">
        <f>IF(ISERROR(IF(S56="R.INHERENTE
11","R. INHERENTE",(IF(BA56="R.RESIDUAL
11","R. RESIDUAL"," ")))),"",(IF(S56="R.INHERENTE
11","R. INHERENTE",(IF(BA56="R.RESIDUAL
11","R. RESIDUAL"," ")))))</f>
        <v xml:space="preserve"> </v>
      </c>
      <c r="BI60" s="493" t="str">
        <f>IF(ISERROR(IF(S56="R.INHERENTE
16","R. INHERENTE",(IF(BA56="R.RESIDUAL
16","R. RESIDUAL"," ")))),"",(IF(S56="R.INHERENTE
16","R. INHERENTE",(IF(BA56="R.RESIDUAL
16","R. RESIDUAL"," ")))))</f>
        <v xml:space="preserve"> </v>
      </c>
      <c r="BJ60" s="494" t="str">
        <f>IF(ISERROR(IF(S56="R.INHERENTE
21","R. INHERENTE",(IF(BA56="R.RESIDUAL
21","R. RESIDUAL"," ")))),"",(IF(S56="R.INHERENTE
21","R. INHERENTE",(IF(BA56="R.RESIDUAL
21","R. RESIDUAL"," ")))))</f>
        <v xml:space="preserve"> </v>
      </c>
      <c r="BK60" s="263"/>
      <c r="BL60" s="1031"/>
      <c r="BM60" s="986"/>
      <c r="BN60" s="986"/>
      <c r="BO60" s="986"/>
      <c r="BP60" s="986"/>
      <c r="BQ60" s="989"/>
      <c r="BR60" s="355"/>
      <c r="BS60" s="1028"/>
      <c r="BT60" s="781"/>
      <c r="BU60" s="1115"/>
      <c r="BV60" s="261"/>
      <c r="BW60" s="983"/>
      <c r="BX60" s="1046"/>
      <c r="BY60" s="787"/>
      <c r="BZ60" s="787"/>
      <c r="CA60" s="784"/>
      <c r="CB60" s="784"/>
      <c r="CC60" s="787"/>
      <c r="CD60" s="787"/>
      <c r="CE60" s="784"/>
      <c r="CF60" s="784"/>
      <c r="CG60" s="787"/>
      <c r="CH60" s="787"/>
      <c r="CI60" s="784"/>
      <c r="CJ60" s="784"/>
      <c r="CK60" s="787"/>
      <c r="CL60" s="787"/>
      <c r="CM60" s="784"/>
      <c r="CN60" s="784"/>
      <c r="CO60" s="787"/>
      <c r="CP60" s="787"/>
      <c r="CQ60" s="1070"/>
      <c r="CR60" s="276"/>
      <c r="CS60" s="1089"/>
      <c r="CT60" s="1092"/>
      <c r="CU60" s="1095"/>
      <c r="CV60" s="790"/>
      <c r="CW60" s="790"/>
      <c r="CX60" s="790"/>
      <c r="CY60" s="790"/>
      <c r="CZ60" s="790"/>
      <c r="DA60" s="784"/>
      <c r="DB60" s="784"/>
      <c r="DC60" s="790"/>
      <c r="DD60" s="790"/>
      <c r="DE60" s="784"/>
      <c r="DF60" s="784"/>
      <c r="DG60" s="790"/>
      <c r="DH60" s="790"/>
      <c r="DI60" s="784"/>
      <c r="DJ60" s="784"/>
      <c r="DK60" s="790"/>
      <c r="DL60" s="790"/>
      <c r="DM60" s="784"/>
      <c r="DN60" s="784"/>
      <c r="DO60" s="790"/>
      <c r="DP60" s="790"/>
      <c r="DQ60" s="1070"/>
      <c r="DR60" s="265"/>
      <c r="DS60" s="272"/>
      <c r="DT60" s="273"/>
      <c r="DU60" s="273"/>
      <c r="DV60" s="274"/>
    </row>
    <row r="61" spans="1:126" ht="19.5" customHeight="1" thickBot="1" x14ac:dyDescent="0.3">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277"/>
      <c r="AX61" s="277"/>
      <c r="AY61" s="277"/>
      <c r="AZ61" s="277"/>
      <c r="BA61" s="277"/>
      <c r="BB61" s="364"/>
      <c r="BC61" s="364"/>
      <c r="BD61" s="364"/>
      <c r="BF61" s="367">
        <v>0.2</v>
      </c>
      <c r="BG61" s="368">
        <v>0.4</v>
      </c>
      <c r="BH61" s="368">
        <v>0.60000000000000009</v>
      </c>
      <c r="BI61" s="368">
        <v>0.8</v>
      </c>
      <c r="BJ61" s="368">
        <v>1</v>
      </c>
    </row>
    <row r="62" spans="1:126" s="361" customFormat="1" ht="80.25" customHeight="1" x14ac:dyDescent="0.25">
      <c r="B62" s="797">
        <v>8</v>
      </c>
      <c r="C62" s="848" t="s">
        <v>638</v>
      </c>
      <c r="D62" s="848" t="s">
        <v>621</v>
      </c>
      <c r="E62" s="848" t="s">
        <v>591</v>
      </c>
      <c r="F62" s="866" t="s">
        <v>589</v>
      </c>
      <c r="G62" s="851" t="s">
        <v>1027</v>
      </c>
      <c r="H62" s="508" t="s">
        <v>1028</v>
      </c>
      <c r="I62" s="509" t="s">
        <v>879</v>
      </c>
      <c r="J62" s="854" t="str">
        <f>IF(F62="","",(CONCATENATE("Posibilidad de afectación ",F62," ",G62," ",H62," ",H63," ",H64," ",H65," ",H66)))</f>
        <v xml:space="preserve">Posibilidad de afectación Económica y Reputacional  por manipulación indebida de la información con intereses personales o a terceros, debido a inseguridad en las politicas de autenticación y contraseñas de los sistemas de informacion o por ofrecimiento de dadivas por parte de personal interno o externo  o presiones indebidas    </v>
      </c>
      <c r="K62" s="816" t="s">
        <v>875</v>
      </c>
      <c r="L62" s="869" t="s">
        <v>843</v>
      </c>
      <c r="M62" s="500"/>
      <c r="N62" s="863" t="s">
        <v>884</v>
      </c>
      <c r="O62" s="860">
        <f>IF(ISERROR(VLOOKUP($N62,[6]Listas!$E$20:$F$24,2,FALSE)),"",(VLOOKUP($N62,[6]Listas!$E$20:$F$24,2,FALSE)))</f>
        <v>0.8</v>
      </c>
      <c r="P62" s="857" t="str">
        <f>IF(ISERROR(VLOOKUP($O62,[6]Listas!$E$3:$F$7,2,FALSE)),"",(VLOOKUP($O62,[6]Listas!$E$3:$F$7,2,FALSE)))</f>
        <v>ALTA
Es viable que el evento ocurra en la mayoria de las circunstancias.</v>
      </c>
      <c r="Q62" s="807" t="s">
        <v>850</v>
      </c>
      <c r="R62" s="810">
        <f>IF(ISERROR(VLOOKUP($Q62,[6]Listas!$E$28:$F$35,2,FALSE)),"",(VLOOKUP($Q62,[6]Listas!$E$28:$F$35,2,FALSE)))</f>
        <v>0.8</v>
      </c>
      <c r="S62" s="813" t="str">
        <f t="shared" ref="S62" si="44">IF(O62="","",(CONCATENATE("R.INHERENTE
",(IF(AND($O62=0.2,$R62=0.2),1,(IF(AND($O62=0.2,$R62=0.4),6,(IF(AND($O62=0.2,$R62=0.6),11,(IF(AND($O62=0.2,$R62=0.8),16,(IF(AND($O62=0.2,$R62=1),21,(IF(AND($O62=0.4,$R62=0.2),2,(IF(AND($O62=0.4,$R62=0.4),7,(IF(AND($O62=0.4,$R62=0.6),12,(IF(AND($O62=0.4,$R62=0.8),17,(IF(AND($O62=0.4,$R62=1),22,(IF(AND($O62=0.6,$R62=0.2),3,(IF(AND($O62=0.6,$R62=0.4),8,(IF(AND($O62=0.6,$R62=0.6),13,(IF(AND($O62=0.6,$R62=0.8),18,(IF(AND($O62=0.6,$R62=1),23,(IF(AND($O62=0.8,$R62=0.2),4,(IF(AND($O62=0.8,$R62=0.4),9,(IF(AND($O62=0.8,$R62=0.6),14,(IF(AND($O62=0.8,$R62=0.8),19,(IF(AND($O62=0.8,$R62=1),24,(IF(AND($O62=1,$R62=0.2),5,(IF(AND($O62=1,$R62=0.4),10,(IF(AND($O62=1,$R62=0.6),15,(IF(AND($O62=1,$R62=0.8),20,(IF(AND($O62=1,$R62=1),25,"")))))))))))))))))))))))))))))))))))))))))))))))))))))</f>
        <v>R.INHERENTE
19</v>
      </c>
      <c r="T62" s="500">
        <f>+VLOOKUP($S62,[6]Listas!$D$112:$E$136,2,FALSE)</f>
        <v>19</v>
      </c>
      <c r="U62" s="530" t="s">
        <v>1029</v>
      </c>
      <c r="V62" s="511" t="s">
        <v>731</v>
      </c>
      <c r="W62" s="1163" t="s">
        <v>43</v>
      </c>
      <c r="X62" s="878">
        <v>25</v>
      </c>
      <c r="Y62" s="878"/>
      <c r="Z62" s="878"/>
      <c r="AA62" s="878"/>
      <c r="AB62" s="878"/>
      <c r="AC62" s="878"/>
      <c r="AD62" s="878"/>
      <c r="AE62" s="878"/>
      <c r="AF62" s="878">
        <v>15</v>
      </c>
      <c r="AG62" s="878"/>
      <c r="AH62" s="447">
        <f t="shared" ref="AH62:AH66" si="45">X62+Z62+AB62+AD62+AF62</f>
        <v>40</v>
      </c>
      <c r="AI62" s="448">
        <v>0.48</v>
      </c>
      <c r="AJ62" s="1151">
        <f>R62</f>
        <v>0.8</v>
      </c>
      <c r="AK62" s="888" t="s">
        <v>189</v>
      </c>
      <c r="AL62" s="888"/>
      <c r="AM62" s="889" t="s">
        <v>577</v>
      </c>
      <c r="AN62" s="889"/>
      <c r="AO62" s="888" t="s">
        <v>189</v>
      </c>
      <c r="AP62" s="888"/>
      <c r="AQ62" s="533" t="s">
        <v>1030</v>
      </c>
      <c r="AR62" s="449" t="s">
        <v>605</v>
      </c>
      <c r="AS62" s="450" t="s">
        <v>1031</v>
      </c>
      <c r="AT62" s="451" t="s">
        <v>1032</v>
      </c>
      <c r="AU62" s="452" t="s">
        <v>1033</v>
      </c>
      <c r="AV62" s="453">
        <f>+(IF(AND($AW62&gt;0,$AW62&lt;=0.2),0.2,(IF(AND($AW62&gt;0.2,$AW62&lt;=0.4),0.4,(IF(AND($AW62&gt;0.4,$AW62&lt;=0.6),0.6,(IF(AND($AW62&gt;0.6,$AW62&lt;=0.8),0.8,(IF($AW62&gt;0.8,1,""))))))))))</f>
        <v>0.2</v>
      </c>
      <c r="AW62" s="993">
        <f>+MIN(AI62:AI66)</f>
        <v>4.9500000000000002E-2</v>
      </c>
      <c r="AX62" s="996" t="str">
        <f t="shared" ref="AX62" si="46">+(IF($AV62=0.2,"MUY BAJA",(IF($AV62=0.4,"BAJA",(IF($AV62=0.6,"MEDIA",(IF($AV62=0.8,"ALTA",(IF($AV62=1,"MUY ALTA",""))))))))))</f>
        <v>MUY BAJA</v>
      </c>
      <c r="AY62" s="999">
        <f>+MIN(AJ62:AJ66)</f>
        <v>0.8</v>
      </c>
      <c r="AZ62" s="996" t="str">
        <f t="shared" ref="AZ62" si="47">+(IF($BC62=0.2,"MUY BAJA",(IF($BC62=0.4,"BAJA",(IF($BC62=0.6,"MEDIA",(IF($BC62=0.8,"ALTA",(IF($BC62=1,"MUY ALTA",""))))))))))</f>
        <v>ALTA</v>
      </c>
      <c r="BA62" s="1002" t="str">
        <f t="shared" ref="BA62" si="48">IF($AV62="","",(CONCATENATE("R.RESIDUAL
",(IF(AND($AV62=0.2,$BC62=0.2),1,(IF(AND($AV62=0.2,$BC62=0.4),6,(IF(AND($AV62=0.2,$BC62=0.6),11,(IF(AND($AV62=0.2,$BC62=0.8),16,(IF(AND($AV62=0.2,$BC62=1),21,(IF(AND($AV62=0.4,$BC62=0.2),2,(IF(AND($AV62=0.4,$BC62=0.4),7,(IF(AND($AV62=0.4,$BC62=0.6),12,(IF(AND($AV62=0.4,$BC62=0.8),17,(IF(AND($AV62=0.4,$BC62=1),22,(IF(AND($AV62=0.6,$BC62=0.2),3,(IF(AND($AV62=0.6,$BC62=0.4),8,(IF(AND($AV62=0.6,$BC62=0.6),13,(IF(AND($AV62=0.6,$BC62=0.8),18,(IF(AND($AV62=0.6,$BC62=1),23,(IF(AND($AV62=0.8,$BC62=0.2),4,(IF(AND($AV62=0.8,$BC62=0.4),9,(IF(AND($AV62=0.8,$BC62=0.6),14,(IF(AND($AV62=0.8,$BC62=0.8),19,(IF(AND($AV62=0.8,$BC62=1),24,(IF(AND($AV62=1,$BC62=0.2),5,(IF(AND($AV62=1,$BC62=0.4),10,(IF(AND($AV62=1,$BC62=0.6),15,(IF(AND($AV62=1,$BC62=0.8),20,(IF(AND($AV62=1,$BC62=1),25,"")))))))))))))))))))))))))))))))))))))))))))))))))))))</f>
        <v>R.RESIDUAL
16</v>
      </c>
      <c r="BB62" s="990" t="s">
        <v>732</v>
      </c>
      <c r="BC62" s="453">
        <f>+(IF(AND($AY62&gt;0,$AY62&lt;=0.2),0.2,(IF(AND($AY62&gt;0.2,$AY62&lt;=0.4),0.4,(IF(AND($AY62&gt;0.4,$AY62&lt;=0.6),0.6,(IF(AND($AY62&gt;0.6,$AY62&lt;=0.8),0.8,(IF($AY62&gt;0.8,1,""))))))))))</f>
        <v>0.8</v>
      </c>
      <c r="BD62" s="373">
        <f>+VLOOKUP($BA62,[6]Listas!$F$112:$G$136,2,FALSE)</f>
        <v>16</v>
      </c>
      <c r="BE62" s="359">
        <v>1</v>
      </c>
      <c r="BF62" s="454" t="str">
        <f>IF(ISERROR(IF(S62="R.INHERENTE
5","R. INHERENTE",(IF(BA62="R.RESIDUAL
5","R. RESIDUAL"," ")))),"",(IF(S62="R.INHERENTE
5","R. INHERENTE",(IF(BA62="R.RESIDUAL
5","R. RESIDUAL"," ")))))</f>
        <v xml:space="preserve"> </v>
      </c>
      <c r="BG62" s="455" t="str">
        <f>IF(ISERROR(IF(S62="R.INHERENTE
10","R. INHERENTE",(IF(BA62="R.RESIDUAL
10","R. RESIDUAL"," ")))),"",(IF(S62="R.INHERENTE
10","R. INHERENTE",(IF(BA62="R.RESIDUAL
10","R. RESIDUAL"," ")))))</f>
        <v xml:space="preserve"> </v>
      </c>
      <c r="BH62" s="456" t="str">
        <f>IF(ISERROR(IF(S62="R.INHERENTE
15","R. INHERENTE",(IF(BA62="R.RESIDUAL
15","R. RESIDUAL"," ")))),"",(IF(S62="R.INHERENTE
15","R. INHERENTE",(IF(BA62="R.RESIDUAL
15","R. RESIDUAL"," ")))))</f>
        <v xml:space="preserve"> </v>
      </c>
      <c r="BI62" s="456" t="str">
        <f>IF(ISERROR(IF(S62="R.INHERENTE
20","R. INHERENTE",(IF(BA62="R.RESIDUAL
20","R. RESIDUAL"," ")))),"",(IF(S62="R.INHERENTE
20","R. INHERENTE",(IF(BA62="R.RESIDUAL
20","R. RESIDUAL"," ")))))</f>
        <v xml:space="preserve"> </v>
      </c>
      <c r="BJ62" s="457" t="str">
        <f>IF(ISERROR(IF(S62="R.INHERENTE
25","R. INHERENTE",(IF(BA62="R.RESIDUAL
25","R. RESIDUAL"," ")))),"",(IF(S62="R.INHERENTE
25","R. INHERENTE",(IF(BA62="R.RESIDUAL
25","R. RESIDUAL"," ")))))</f>
        <v xml:space="preserve"> </v>
      </c>
      <c r="BK62" s="458"/>
      <c r="BL62" s="1147" t="s">
        <v>1034</v>
      </c>
      <c r="BM62" s="1150" t="s">
        <v>1035</v>
      </c>
      <c r="BN62" s="1116">
        <v>44562</v>
      </c>
      <c r="BO62" s="1116">
        <v>44651</v>
      </c>
      <c r="BP62" s="1116">
        <v>44651</v>
      </c>
      <c r="BQ62" s="1119" t="s">
        <v>677</v>
      </c>
      <c r="BR62" s="459"/>
      <c r="BS62" s="1108" t="s">
        <v>1036</v>
      </c>
      <c r="BT62" s="1124" t="s">
        <v>1037</v>
      </c>
      <c r="BU62" s="1111" t="s">
        <v>1038</v>
      </c>
      <c r="BV62" s="460"/>
      <c r="BW62" s="981">
        <v>44653</v>
      </c>
      <c r="BX62" s="1044">
        <v>44788</v>
      </c>
      <c r="BY62" s="785"/>
      <c r="BZ62" s="785"/>
      <c r="CA62" s="782" t="s">
        <v>1066</v>
      </c>
      <c r="CB62" s="782" t="s">
        <v>1066</v>
      </c>
      <c r="CC62" s="785"/>
      <c r="CD62" s="785"/>
      <c r="CE62" s="782" t="s">
        <v>1066</v>
      </c>
      <c r="CF62" s="782" t="s">
        <v>1066</v>
      </c>
      <c r="CG62" s="785"/>
      <c r="CH62" s="785"/>
      <c r="CI62" s="782" t="s">
        <v>1067</v>
      </c>
      <c r="CJ62" s="782" t="s">
        <v>1067</v>
      </c>
      <c r="CK62" s="785"/>
      <c r="CL62" s="785"/>
      <c r="CM62" s="782" t="s">
        <v>1066</v>
      </c>
      <c r="CN62" s="782" t="s">
        <v>1066</v>
      </c>
      <c r="CO62" s="785"/>
      <c r="CP62" s="785"/>
      <c r="CQ62" s="1068" t="s">
        <v>1068</v>
      </c>
      <c r="CR62" s="276"/>
      <c r="CS62" s="1087">
        <v>45023</v>
      </c>
      <c r="CT62" s="1090">
        <v>45156</v>
      </c>
      <c r="CU62" s="1093"/>
      <c r="CV62" s="788"/>
      <c r="CW62" s="788"/>
      <c r="CX62" s="788"/>
      <c r="CY62" s="788"/>
      <c r="CZ62" s="788"/>
      <c r="DA62" s="782" t="s">
        <v>1066</v>
      </c>
      <c r="DB62" s="782" t="s">
        <v>1066</v>
      </c>
      <c r="DC62" s="788"/>
      <c r="DD62" s="788"/>
      <c r="DE62" s="782" t="s">
        <v>1066</v>
      </c>
      <c r="DF62" s="782" t="s">
        <v>1066</v>
      </c>
      <c r="DG62" s="788"/>
      <c r="DH62" s="788"/>
      <c r="DI62" s="782" t="s">
        <v>1067</v>
      </c>
      <c r="DJ62" s="782" t="s">
        <v>1067</v>
      </c>
      <c r="DK62" s="788"/>
      <c r="DL62" s="788"/>
      <c r="DM62" s="782" t="s">
        <v>1066</v>
      </c>
      <c r="DN62" s="782" t="s">
        <v>1066</v>
      </c>
      <c r="DO62" s="788"/>
      <c r="DP62" s="788"/>
      <c r="DQ62" s="1068" t="s">
        <v>1068</v>
      </c>
      <c r="DR62" s="461"/>
      <c r="DS62" s="462"/>
      <c r="DT62" s="463"/>
      <c r="DU62" s="463"/>
      <c r="DV62" s="464"/>
    </row>
    <row r="63" spans="1:126" s="361" customFormat="1" ht="80.25" customHeight="1" x14ac:dyDescent="0.25">
      <c r="B63" s="798"/>
      <c r="C63" s="849"/>
      <c r="D63" s="849"/>
      <c r="E63" s="849"/>
      <c r="F63" s="867"/>
      <c r="G63" s="852"/>
      <c r="H63" s="503" t="s">
        <v>1039</v>
      </c>
      <c r="I63" s="499" t="s">
        <v>881</v>
      </c>
      <c r="J63" s="855"/>
      <c r="K63" s="817"/>
      <c r="L63" s="870"/>
      <c r="M63" s="500"/>
      <c r="N63" s="864"/>
      <c r="O63" s="861"/>
      <c r="P63" s="858"/>
      <c r="Q63" s="808"/>
      <c r="R63" s="811"/>
      <c r="S63" s="814"/>
      <c r="T63" s="500"/>
      <c r="U63" s="531" t="s">
        <v>1040</v>
      </c>
      <c r="V63" s="504" t="s">
        <v>731</v>
      </c>
      <c r="W63" s="1164"/>
      <c r="X63" s="847">
        <v>25</v>
      </c>
      <c r="Y63" s="847"/>
      <c r="Z63" s="847">
        <v>0</v>
      </c>
      <c r="AA63" s="847"/>
      <c r="AB63" s="847">
        <v>0</v>
      </c>
      <c r="AC63" s="847"/>
      <c r="AD63" s="847">
        <v>0</v>
      </c>
      <c r="AE63" s="847"/>
      <c r="AF63" s="847">
        <v>15</v>
      </c>
      <c r="AG63" s="847"/>
      <c r="AH63" s="466">
        <f t="shared" si="45"/>
        <v>40</v>
      </c>
      <c r="AI63" s="479">
        <v>0.28799999999999998</v>
      </c>
      <c r="AJ63" s="1152"/>
      <c r="AK63" s="882" t="s">
        <v>39</v>
      </c>
      <c r="AL63" s="882"/>
      <c r="AM63" s="886" t="s">
        <v>578</v>
      </c>
      <c r="AN63" s="886"/>
      <c r="AO63" s="882" t="s">
        <v>39</v>
      </c>
      <c r="AP63" s="882"/>
      <c r="AQ63" s="534" t="s">
        <v>1041</v>
      </c>
      <c r="AR63" s="435" t="s">
        <v>606</v>
      </c>
      <c r="AS63" s="468" t="s">
        <v>1042</v>
      </c>
      <c r="AT63" s="480" t="s">
        <v>1032</v>
      </c>
      <c r="AU63" s="481" t="s">
        <v>1043</v>
      </c>
      <c r="AV63" s="373"/>
      <c r="AW63" s="994"/>
      <c r="AX63" s="997"/>
      <c r="AY63" s="1000"/>
      <c r="AZ63" s="997"/>
      <c r="BA63" s="1003"/>
      <c r="BB63" s="991"/>
      <c r="BC63" s="277"/>
      <c r="BD63" s="470"/>
      <c r="BE63" s="359">
        <v>0.8</v>
      </c>
      <c r="BF63" s="471" t="str">
        <f>IF(ISERROR(IF(S62="R.INHERENTE
4","R. INHERENTE",(IF(BA62="R.RESIDUAL
4","R. RESIDUAL"," ")))),"",(IF(S62="R.INHERENTE
4","R. INHERENTE",(IF(BA62="R.RESIDUAL
4","R. RESIDUAL"," ")))))</f>
        <v xml:space="preserve"> </v>
      </c>
      <c r="BG63" s="472" t="str">
        <f>IF(ISERROR(IF(S62="R.INHERENTE
9","R. INHERENTE",(IF(BA62="R.RESIDUAL
9","R. RESIDUAL"," ")))),"",(IF(S62="R.INHERENTE
9","R. INHERENTE",(IF(BA62="R.RESIDUAL
9","R. RESIDUAL"," ")))))</f>
        <v xml:space="preserve"> </v>
      </c>
      <c r="BH63" s="473" t="str">
        <f>IF(ISERROR(IF(S62="R.INHERENTE
14","R. INHERENTE",(IF(BA62="R.RESIDUAL
14","R. RESIDUAL"," ")))),"",(IF(S62="R.INHERENTE
14","R. INHERENTE",(IF(BA62="R.RESIDUAL
14","R. RESIDUAL"," ")))))</f>
        <v xml:space="preserve"> </v>
      </c>
      <c r="BI63" s="474" t="str">
        <f>IF(ISERROR(IF(S62="R.INHERENTE
19","R. INHERENTE",(IF(BA62="R.RESIDUAL
19","R. RESIDUAL"," ")))),"",(IF(S62="R.INHERENTE
19","R. INHERENTE",(IF(BA62="R.RESIDUAL
19","R. RESIDUAL"," ")))))</f>
        <v>R. INHERENTE</v>
      </c>
      <c r="BJ63" s="475" t="str">
        <f>IF(ISERROR(IF(S62="R.INHERENTE
24","R. INHERENTE",(IF(BA62="R.RESIDUAL
24","R. RESIDUAL"," ")))),"",(IF(S62="R.INHERENTE
24","R. INHERENTE",(IF(BA62="R.RESIDUAL
24","R. RESIDUAL"," ")))))</f>
        <v xml:space="preserve"> </v>
      </c>
      <c r="BK63" s="458"/>
      <c r="BL63" s="1148"/>
      <c r="BM63" s="1117"/>
      <c r="BN63" s="1117"/>
      <c r="BO63" s="1117"/>
      <c r="BP63" s="1117"/>
      <c r="BQ63" s="1120"/>
      <c r="BR63" s="459"/>
      <c r="BS63" s="1109"/>
      <c r="BT63" s="1125"/>
      <c r="BU63" s="1122"/>
      <c r="BV63" s="460"/>
      <c r="BW63" s="982"/>
      <c r="BX63" s="1045"/>
      <c r="BY63" s="786"/>
      <c r="BZ63" s="786"/>
      <c r="CA63" s="783"/>
      <c r="CB63" s="783"/>
      <c r="CC63" s="786"/>
      <c r="CD63" s="786"/>
      <c r="CE63" s="783"/>
      <c r="CF63" s="783"/>
      <c r="CG63" s="786"/>
      <c r="CH63" s="786"/>
      <c r="CI63" s="783"/>
      <c r="CJ63" s="783"/>
      <c r="CK63" s="786"/>
      <c r="CL63" s="786"/>
      <c r="CM63" s="783"/>
      <c r="CN63" s="783"/>
      <c r="CO63" s="786"/>
      <c r="CP63" s="786"/>
      <c r="CQ63" s="1069"/>
      <c r="CR63" s="276"/>
      <c r="CS63" s="1088"/>
      <c r="CT63" s="1091"/>
      <c r="CU63" s="1094"/>
      <c r="CV63" s="789"/>
      <c r="CW63" s="789"/>
      <c r="CX63" s="789"/>
      <c r="CY63" s="789"/>
      <c r="CZ63" s="789"/>
      <c r="DA63" s="783"/>
      <c r="DB63" s="783"/>
      <c r="DC63" s="789"/>
      <c r="DD63" s="789"/>
      <c r="DE63" s="783"/>
      <c r="DF63" s="783"/>
      <c r="DG63" s="789"/>
      <c r="DH63" s="789"/>
      <c r="DI63" s="783"/>
      <c r="DJ63" s="783"/>
      <c r="DK63" s="789"/>
      <c r="DL63" s="789"/>
      <c r="DM63" s="783"/>
      <c r="DN63" s="783"/>
      <c r="DO63" s="789"/>
      <c r="DP63" s="789"/>
      <c r="DQ63" s="1069"/>
      <c r="DR63" s="461"/>
      <c r="DS63" s="476"/>
      <c r="DT63" s="477"/>
      <c r="DU63" s="477"/>
      <c r="DV63" s="478"/>
    </row>
    <row r="64" spans="1:126" s="361" customFormat="1" ht="80.25" customHeight="1" x14ac:dyDescent="0.25">
      <c r="B64" s="798"/>
      <c r="C64" s="849"/>
      <c r="D64" s="849"/>
      <c r="E64" s="849"/>
      <c r="F64" s="867"/>
      <c r="G64" s="852"/>
      <c r="H64" s="503"/>
      <c r="I64" s="499" t="s">
        <v>882</v>
      </c>
      <c r="J64" s="855"/>
      <c r="K64" s="817"/>
      <c r="L64" s="870"/>
      <c r="M64" s="500"/>
      <c r="N64" s="864"/>
      <c r="O64" s="861"/>
      <c r="P64" s="858"/>
      <c r="Q64" s="808"/>
      <c r="R64" s="811"/>
      <c r="S64" s="814"/>
      <c r="T64" s="500"/>
      <c r="U64" s="531" t="s">
        <v>1044</v>
      </c>
      <c r="V64" s="504" t="s">
        <v>731</v>
      </c>
      <c r="W64" s="1164"/>
      <c r="X64" s="847">
        <v>25</v>
      </c>
      <c r="Y64" s="847"/>
      <c r="Z64" s="847">
        <v>0</v>
      </c>
      <c r="AA64" s="847"/>
      <c r="AB64" s="847">
        <v>10</v>
      </c>
      <c r="AC64" s="847"/>
      <c r="AD64" s="847"/>
      <c r="AE64" s="847"/>
      <c r="AF64" s="847">
        <v>15</v>
      </c>
      <c r="AG64" s="847"/>
      <c r="AH64" s="466">
        <f t="shared" si="45"/>
        <v>50</v>
      </c>
      <c r="AI64" s="479">
        <v>0.14399999999999999</v>
      </c>
      <c r="AJ64" s="1152"/>
      <c r="AK64" s="882" t="s">
        <v>189</v>
      </c>
      <c r="AL64" s="882"/>
      <c r="AM64" s="886" t="s">
        <v>577</v>
      </c>
      <c r="AN64" s="886"/>
      <c r="AO64" s="882" t="s">
        <v>189</v>
      </c>
      <c r="AP64" s="882"/>
      <c r="AQ64" s="534" t="s">
        <v>1045</v>
      </c>
      <c r="AR64" s="435" t="s">
        <v>605</v>
      </c>
      <c r="AS64" s="468" t="s">
        <v>1046</v>
      </c>
      <c r="AT64" s="480" t="s">
        <v>1032</v>
      </c>
      <c r="AU64" s="481" t="s">
        <v>1043</v>
      </c>
      <c r="AV64" s="373"/>
      <c r="AW64" s="994"/>
      <c r="AX64" s="997"/>
      <c r="AY64" s="1000"/>
      <c r="AZ64" s="997"/>
      <c r="BA64" s="1003"/>
      <c r="BB64" s="991"/>
      <c r="BC64" s="277"/>
      <c r="BD64" s="470"/>
      <c r="BE64" s="359">
        <v>0.60000000000000009</v>
      </c>
      <c r="BF64" s="471" t="str">
        <f>IF(ISERROR(IF(S62="R.INHERENTE
3","R. INHERENTE",(IF(BA62="R.RESIDUAL
3","R. RESIDUAL"," ")))),"",(IF(S62="R.INHERENTE
3","R. INHERENTE",(IF(BA62="R.RESIDUAL
3","R. RESIDUAL"," ")))))</f>
        <v xml:space="preserve"> </v>
      </c>
      <c r="BG64" s="472" t="str">
        <f>IF(ISERROR(IF(S62="R.INHERENTE
8","R. INHERENTE",(IF(BA62="R.RESIDUAL
8","R. RESIDUAL"," ")))),"",(IF(S62="R.INHERENTE
8","R. INHERENTE",(IF(BA62="R.RESIDUAL
8","R. RESIDUAL"," ")))))</f>
        <v xml:space="preserve"> </v>
      </c>
      <c r="BH64" s="473" t="str">
        <f>IF(ISERROR(IF(S62="R.INHERENTE
13","R. INHERENTE",(IF(BA62="R.RESIDUAL
13","R. RESIDUAL"," ")))),"",(IF(S62="R.INHERENTE
13","R. INHERENTE",(IF(BA62="R.RESIDUAL
13","R. RESIDUAL"," ")))))</f>
        <v xml:space="preserve"> </v>
      </c>
      <c r="BI64" s="474" t="str">
        <f>IF(ISERROR(IF(S62="R.INHERENTE
18","R. INHERENTE",(IF(BA62="R.RESIDUAL
18","R. RESIDUAL"," ")))),"",(IF(S62="R.INHERENTE
18","R. INHERENTE",(IF(BA62="R.RESIDUAL
18","R. RESIDUAL"," ")))))</f>
        <v xml:space="preserve"> </v>
      </c>
      <c r="BJ64" s="475" t="str">
        <f>IF(ISERROR(IF(S62="R.INHERENTE
23","R. INHERENTE",(IF(BA62="R.RESIDUAL
23","R. RESIDUAL"," ")))),"",(IF(S62="R.INHERENTE
23","R. INHERENTE",(IF(BA62="R.RESIDUAL
23","R. RESIDUAL"," ")))))</f>
        <v xml:space="preserve"> </v>
      </c>
      <c r="BK64" s="458"/>
      <c r="BL64" s="1148"/>
      <c r="BM64" s="1117"/>
      <c r="BN64" s="1117"/>
      <c r="BO64" s="1117"/>
      <c r="BP64" s="1117"/>
      <c r="BQ64" s="1120"/>
      <c r="BR64" s="459"/>
      <c r="BS64" s="1109"/>
      <c r="BT64" s="1125"/>
      <c r="BU64" s="1122"/>
      <c r="BV64" s="460"/>
      <c r="BW64" s="982"/>
      <c r="BX64" s="1045"/>
      <c r="BY64" s="786"/>
      <c r="BZ64" s="786"/>
      <c r="CA64" s="783"/>
      <c r="CB64" s="783"/>
      <c r="CC64" s="786"/>
      <c r="CD64" s="786"/>
      <c r="CE64" s="783"/>
      <c r="CF64" s="783"/>
      <c r="CG64" s="786"/>
      <c r="CH64" s="786"/>
      <c r="CI64" s="783"/>
      <c r="CJ64" s="783"/>
      <c r="CK64" s="786"/>
      <c r="CL64" s="786"/>
      <c r="CM64" s="783"/>
      <c r="CN64" s="783"/>
      <c r="CO64" s="786"/>
      <c r="CP64" s="786"/>
      <c r="CQ64" s="1069"/>
      <c r="CR64" s="276"/>
      <c r="CS64" s="1088"/>
      <c r="CT64" s="1091"/>
      <c r="CU64" s="1094"/>
      <c r="CV64" s="789"/>
      <c r="CW64" s="789"/>
      <c r="CX64" s="789"/>
      <c r="CY64" s="789"/>
      <c r="CZ64" s="789"/>
      <c r="DA64" s="783"/>
      <c r="DB64" s="783"/>
      <c r="DC64" s="789"/>
      <c r="DD64" s="789"/>
      <c r="DE64" s="783"/>
      <c r="DF64" s="783"/>
      <c r="DG64" s="789"/>
      <c r="DH64" s="789"/>
      <c r="DI64" s="783"/>
      <c r="DJ64" s="783"/>
      <c r="DK64" s="789"/>
      <c r="DL64" s="789"/>
      <c r="DM64" s="783"/>
      <c r="DN64" s="783"/>
      <c r="DO64" s="789"/>
      <c r="DP64" s="789"/>
      <c r="DQ64" s="1069"/>
      <c r="DR64" s="461"/>
      <c r="DS64" s="476"/>
      <c r="DT64" s="477"/>
      <c r="DU64" s="477"/>
      <c r="DV64" s="478"/>
    </row>
    <row r="65" spans="1:126" s="361" customFormat="1" ht="80.25" customHeight="1" x14ac:dyDescent="0.25">
      <c r="B65" s="798"/>
      <c r="C65" s="849"/>
      <c r="D65" s="849"/>
      <c r="E65" s="849"/>
      <c r="F65" s="867"/>
      <c r="G65" s="852"/>
      <c r="H65" s="503"/>
      <c r="I65" s="499"/>
      <c r="J65" s="855"/>
      <c r="K65" s="817"/>
      <c r="L65" s="870"/>
      <c r="M65" s="500"/>
      <c r="N65" s="864"/>
      <c r="O65" s="861"/>
      <c r="P65" s="858"/>
      <c r="Q65" s="808"/>
      <c r="R65" s="811"/>
      <c r="S65" s="814"/>
      <c r="T65" s="500"/>
      <c r="U65" s="531" t="s">
        <v>1047</v>
      </c>
      <c r="V65" s="504" t="s">
        <v>731</v>
      </c>
      <c r="W65" s="1164"/>
      <c r="X65" s="847">
        <v>25</v>
      </c>
      <c r="Y65" s="847"/>
      <c r="Z65" s="847"/>
      <c r="AA65" s="847"/>
      <c r="AB65" s="847"/>
      <c r="AC65" s="847"/>
      <c r="AD65" s="847">
        <v>25</v>
      </c>
      <c r="AE65" s="847"/>
      <c r="AF65" s="847"/>
      <c r="AG65" s="847"/>
      <c r="AH65" s="466">
        <f t="shared" si="45"/>
        <v>50</v>
      </c>
      <c r="AI65" s="479">
        <v>7.0699999999999999E-2</v>
      </c>
      <c r="AJ65" s="1152"/>
      <c r="AK65" s="882" t="s">
        <v>189</v>
      </c>
      <c r="AL65" s="882"/>
      <c r="AM65" s="886" t="s">
        <v>577</v>
      </c>
      <c r="AN65" s="886"/>
      <c r="AO65" s="882" t="s">
        <v>189</v>
      </c>
      <c r="AP65" s="882"/>
      <c r="AQ65" s="534" t="s">
        <v>1048</v>
      </c>
      <c r="AR65" s="435" t="s">
        <v>605</v>
      </c>
      <c r="AS65" s="468" t="s">
        <v>1049</v>
      </c>
      <c r="AT65" s="480" t="s">
        <v>1032</v>
      </c>
      <c r="AU65" s="481" t="s">
        <v>1038</v>
      </c>
      <c r="AV65" s="373"/>
      <c r="AW65" s="994"/>
      <c r="AX65" s="997"/>
      <c r="AY65" s="1000"/>
      <c r="AZ65" s="997"/>
      <c r="BA65" s="1003"/>
      <c r="BB65" s="991"/>
      <c r="BC65" s="277"/>
      <c r="BD65" s="470"/>
      <c r="BE65" s="359">
        <v>0.4</v>
      </c>
      <c r="BF65" s="471" t="str">
        <f>IF(ISERROR(IF(S62="R.INHERENTE
2","R. INHERENTE",(IF(BA62="R.RESIDUAL
2","R. RESIDUAL"," ")))),"",(IF(S62="R.INHERENTE
2","R. INHERENTE",(IF(BA62="R.RESIDUAL
2","R. RESIDUAL"," ")))))</f>
        <v xml:space="preserve"> </v>
      </c>
      <c r="BG65" s="472" t="str">
        <f>IF(ISERROR(IF(S62="R.INHERENTE
7","R. INHERENTE",(IF(BA62="R.RESIDUAL
7","R. RESIDUAL"," ")))),"",(IF(S62="R.INHERENTE
7","R. INHERENTE",(IF(BA62="R.RESIDUAL
7","R. RESIDUAL"," ")))))</f>
        <v xml:space="preserve"> </v>
      </c>
      <c r="BH65" s="482" t="str">
        <f>IF(ISERROR(IF(S62="R.INHERENTE
12","R. INHERENTE",(IF(BA62="R.RESIDUAL
12","R. RESIDUAL"," ")))),"",(IF(S62="R.INHERENTE
12","R. INHERENTE",(IF(BA62="R.RESIDUAL
12","R. RESIDUAL"," ")))))</f>
        <v xml:space="preserve"> </v>
      </c>
      <c r="BI65" s="473" t="str">
        <f>IF(ISERROR(IF(S62="R.INHERENTE
17","R. INHERENTE",(IF(BA62="R.RESIDUAL
17","R. RESIDUAL"," ")))),"",(IF(S62="R.INHERENTE
17","R. INHERENTE",(IF(BA62="R.RESIDUAL
17","R. RESIDUAL"," ")))))</f>
        <v xml:space="preserve"> </v>
      </c>
      <c r="BJ65" s="475" t="str">
        <f>IF(ISERROR(IF(S62="R.INHERENTE
22","R. INHERENTE",(IF(BA62="R.RESIDUAL
22","R. RESIDUAL"," ")))),"",(IF(S62="R.INHERENTE
22","R. INHERENTE",(IF(BA62="R.RESIDUAL
22","R. RESIDUAL"," ")))))</f>
        <v xml:space="preserve"> </v>
      </c>
      <c r="BK65" s="458"/>
      <c r="BL65" s="1148"/>
      <c r="BM65" s="1117"/>
      <c r="BN65" s="1117"/>
      <c r="BO65" s="1117"/>
      <c r="BP65" s="1117"/>
      <c r="BQ65" s="1120"/>
      <c r="BR65" s="459"/>
      <c r="BS65" s="1109"/>
      <c r="BT65" s="1125"/>
      <c r="BU65" s="1122"/>
      <c r="BV65" s="460"/>
      <c r="BW65" s="982"/>
      <c r="BX65" s="1045"/>
      <c r="BY65" s="786"/>
      <c r="BZ65" s="786"/>
      <c r="CA65" s="783"/>
      <c r="CB65" s="783"/>
      <c r="CC65" s="786"/>
      <c r="CD65" s="786"/>
      <c r="CE65" s="783"/>
      <c r="CF65" s="783"/>
      <c r="CG65" s="786"/>
      <c r="CH65" s="786"/>
      <c r="CI65" s="783"/>
      <c r="CJ65" s="783"/>
      <c r="CK65" s="786"/>
      <c r="CL65" s="786"/>
      <c r="CM65" s="783"/>
      <c r="CN65" s="783"/>
      <c r="CO65" s="786"/>
      <c r="CP65" s="786"/>
      <c r="CQ65" s="1069"/>
      <c r="CR65" s="276"/>
      <c r="CS65" s="1088"/>
      <c r="CT65" s="1091"/>
      <c r="CU65" s="1094"/>
      <c r="CV65" s="789"/>
      <c r="CW65" s="789"/>
      <c r="CX65" s="789"/>
      <c r="CY65" s="789"/>
      <c r="CZ65" s="789"/>
      <c r="DA65" s="783"/>
      <c r="DB65" s="783"/>
      <c r="DC65" s="789"/>
      <c r="DD65" s="789"/>
      <c r="DE65" s="783"/>
      <c r="DF65" s="783"/>
      <c r="DG65" s="789"/>
      <c r="DH65" s="789"/>
      <c r="DI65" s="783"/>
      <c r="DJ65" s="783"/>
      <c r="DK65" s="789"/>
      <c r="DL65" s="789"/>
      <c r="DM65" s="783"/>
      <c r="DN65" s="783"/>
      <c r="DO65" s="789"/>
      <c r="DP65" s="789"/>
      <c r="DQ65" s="1069"/>
      <c r="DR65" s="461"/>
      <c r="DS65" s="476"/>
      <c r="DT65" s="477"/>
      <c r="DU65" s="477"/>
      <c r="DV65" s="478"/>
    </row>
    <row r="66" spans="1:126" s="361" customFormat="1" ht="80.25" customHeight="1" thickBot="1" x14ac:dyDescent="0.3">
      <c r="B66" s="799"/>
      <c r="C66" s="850"/>
      <c r="D66" s="850"/>
      <c r="E66" s="850"/>
      <c r="F66" s="868"/>
      <c r="G66" s="853"/>
      <c r="H66" s="505"/>
      <c r="I66" s="510"/>
      <c r="J66" s="856"/>
      <c r="K66" s="818"/>
      <c r="L66" s="871"/>
      <c r="M66" s="500"/>
      <c r="N66" s="865"/>
      <c r="O66" s="862"/>
      <c r="P66" s="859"/>
      <c r="Q66" s="809"/>
      <c r="R66" s="812"/>
      <c r="S66" s="815"/>
      <c r="T66" s="500"/>
      <c r="U66" s="532" t="s">
        <v>1050</v>
      </c>
      <c r="V66" s="506" t="s">
        <v>731</v>
      </c>
      <c r="W66" s="1165"/>
      <c r="X66" s="875"/>
      <c r="Y66" s="875"/>
      <c r="Z66" s="875">
        <v>15</v>
      </c>
      <c r="AA66" s="875"/>
      <c r="AB66" s="875"/>
      <c r="AC66" s="875"/>
      <c r="AD66" s="875"/>
      <c r="AE66" s="875"/>
      <c r="AF66" s="875">
        <v>15</v>
      </c>
      <c r="AG66" s="875"/>
      <c r="AH66" s="484">
        <f t="shared" si="45"/>
        <v>30</v>
      </c>
      <c r="AI66" s="485">
        <v>4.9500000000000002E-2</v>
      </c>
      <c r="AJ66" s="1153"/>
      <c r="AK66" s="890" t="s">
        <v>39</v>
      </c>
      <c r="AL66" s="890"/>
      <c r="AM66" s="975" t="s">
        <v>577</v>
      </c>
      <c r="AN66" s="975"/>
      <c r="AO66" s="882" t="s">
        <v>189</v>
      </c>
      <c r="AP66" s="882"/>
      <c r="AQ66" s="535" t="s">
        <v>1051</v>
      </c>
      <c r="AR66" s="486" t="s">
        <v>605</v>
      </c>
      <c r="AS66" s="487" t="s">
        <v>1052</v>
      </c>
      <c r="AT66" s="512" t="s">
        <v>1032</v>
      </c>
      <c r="AU66" s="507" t="s">
        <v>1053</v>
      </c>
      <c r="AV66" s="373"/>
      <c r="AW66" s="995"/>
      <c r="AX66" s="998"/>
      <c r="AY66" s="1001"/>
      <c r="AZ66" s="998"/>
      <c r="BA66" s="1004"/>
      <c r="BB66" s="992"/>
      <c r="BC66" s="277"/>
      <c r="BD66" s="470"/>
      <c r="BE66" s="360">
        <v>0.2</v>
      </c>
      <c r="BF66" s="490" t="str">
        <f>IF(ISERROR(IF(S62="R.INHERENTE
1","R. INHERENTE",(IF(BA62="R.RESIDUAL
1","R. RESIDUAL"," ")))),"",(IF(S62="R.INHERENTE
1","R. INHERENTE",(IF(BA62="R.RESIDUAL
1","R. RESIDUAL"," ")))))</f>
        <v xml:space="preserve"> </v>
      </c>
      <c r="BG66" s="491" t="str">
        <f>IF(ISERROR(IF(S62="R.INHERENTE
6","R. INHERENTE",(IF(BA62="R.RESIDUAL
6","R. RESIDUAL"," ")))),"",(IF(S62="R.INHERENTE
6","R. INHERENTE",(IF(BA62="R.RESIDUAL
6","R. RESIDUAL"," ")))))</f>
        <v xml:space="preserve"> </v>
      </c>
      <c r="BH66" s="492" t="str">
        <f>IF(ISERROR(IF(S62="R.INHERENTE
11","R. INHERENTE",(IF(BA62="R.RESIDUAL
11","R. RESIDUAL"," ")))),"",(IF(S62="R.INHERENTE
11","R. INHERENTE",(IF(BA62="R.RESIDUAL
11","R. RESIDUAL"," ")))))</f>
        <v xml:space="preserve"> </v>
      </c>
      <c r="BI66" s="493" t="str">
        <f>IF(ISERROR(IF(S62="R.INHERENTE
16","R. INHERENTE",(IF(BA62="R.RESIDUAL
16","R. RESIDUAL"," ")))),"",(IF(S62="R.INHERENTE
16","R. INHERENTE",(IF(BA62="R.RESIDUAL
16","R. RESIDUAL"," ")))))</f>
        <v>R. RESIDUAL</v>
      </c>
      <c r="BJ66" s="494" t="str">
        <f>IF(ISERROR(IF(S62="R.INHERENTE
21","R. INHERENTE",(IF(BA62="R.RESIDUAL
21","R. RESIDUAL"," ")))),"",(IF(S62="R.INHERENTE
21","R. INHERENTE",(IF(BA62="R.RESIDUAL
21","R. RESIDUAL"," ")))))</f>
        <v xml:space="preserve"> </v>
      </c>
      <c r="BK66" s="458"/>
      <c r="BL66" s="1149"/>
      <c r="BM66" s="1118"/>
      <c r="BN66" s="1118"/>
      <c r="BO66" s="1118"/>
      <c r="BP66" s="1118"/>
      <c r="BQ66" s="1121"/>
      <c r="BR66" s="495"/>
      <c r="BS66" s="1110"/>
      <c r="BT66" s="1126"/>
      <c r="BU66" s="1123"/>
      <c r="BV66" s="460"/>
      <c r="BW66" s="983"/>
      <c r="BX66" s="1046"/>
      <c r="BY66" s="787"/>
      <c r="BZ66" s="787"/>
      <c r="CA66" s="784"/>
      <c r="CB66" s="784"/>
      <c r="CC66" s="787"/>
      <c r="CD66" s="787"/>
      <c r="CE66" s="784"/>
      <c r="CF66" s="784"/>
      <c r="CG66" s="787"/>
      <c r="CH66" s="787"/>
      <c r="CI66" s="784"/>
      <c r="CJ66" s="784"/>
      <c r="CK66" s="787"/>
      <c r="CL66" s="787"/>
      <c r="CM66" s="784"/>
      <c r="CN66" s="784"/>
      <c r="CO66" s="787"/>
      <c r="CP66" s="787"/>
      <c r="CQ66" s="1070"/>
      <c r="CR66" s="276"/>
      <c r="CS66" s="1089"/>
      <c r="CT66" s="1092"/>
      <c r="CU66" s="1095"/>
      <c r="CV66" s="790"/>
      <c r="CW66" s="790"/>
      <c r="CX66" s="790"/>
      <c r="CY66" s="790"/>
      <c r="CZ66" s="790"/>
      <c r="DA66" s="784"/>
      <c r="DB66" s="784"/>
      <c r="DC66" s="790"/>
      <c r="DD66" s="790"/>
      <c r="DE66" s="784"/>
      <c r="DF66" s="784"/>
      <c r="DG66" s="790"/>
      <c r="DH66" s="790"/>
      <c r="DI66" s="784"/>
      <c r="DJ66" s="784"/>
      <c r="DK66" s="790"/>
      <c r="DL66" s="790"/>
      <c r="DM66" s="784"/>
      <c r="DN66" s="784"/>
      <c r="DO66" s="790"/>
      <c r="DP66" s="790"/>
      <c r="DQ66" s="1070"/>
      <c r="DR66" s="461"/>
      <c r="DS66" s="496"/>
      <c r="DT66" s="497"/>
      <c r="DU66" s="497"/>
      <c r="DV66" s="498"/>
    </row>
    <row r="67" spans="1:126" ht="19.5" customHeight="1" thickBot="1" x14ac:dyDescent="0.3">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277"/>
      <c r="AX67" s="277"/>
      <c r="AY67" s="277"/>
      <c r="AZ67" s="277"/>
      <c r="BA67" s="277"/>
      <c r="BB67" s="364"/>
      <c r="BC67" s="364"/>
      <c r="BD67" s="364"/>
      <c r="BF67" s="367">
        <v>0.2</v>
      </c>
      <c r="BG67" s="368">
        <v>0.4</v>
      </c>
      <c r="BH67" s="368">
        <v>0.60000000000000009</v>
      </c>
      <c r="BI67" s="368">
        <v>0.8</v>
      </c>
      <c r="BJ67" s="368">
        <v>1</v>
      </c>
    </row>
    <row r="68" spans="1:126" s="275" customFormat="1" ht="80.25" customHeight="1" x14ac:dyDescent="0.25">
      <c r="B68" s="797">
        <v>9</v>
      </c>
      <c r="C68" s="848" t="s">
        <v>629</v>
      </c>
      <c r="D68" s="848" t="s">
        <v>625</v>
      </c>
      <c r="E68" s="848" t="s">
        <v>591</v>
      </c>
      <c r="F68" s="866" t="s">
        <v>587</v>
      </c>
      <c r="G68" s="851" t="s">
        <v>1073</v>
      </c>
      <c r="H68" s="508" t="s">
        <v>1074</v>
      </c>
      <c r="I68" s="509" t="s">
        <v>880</v>
      </c>
      <c r="J68" s="854" t="str">
        <f>IF(F68="","",(CONCATENATE("Posibilidad de afectación ",F68," ",G68," ",H68," ",H69," ",H70," ",H71," ",H72)))</f>
        <v xml:space="preserve">Posibilidad de afectación Reputacional  Por Vinculación de Talento Humano a la institución sin el cumplimiento de requisitos establecidos por la entidad  que garantice la prestacion de  servicios con un talento humano idoneo y competente  Por presentación de credenciales y/o soportes   alterados y/o fraudulentos que se aportan durante el proceso de selección y vinculación del personal a la Entidad Asi mismo por la referenciacion durante  el proceso de selección del talento humano desde fuentes internas y externas, que puedan llegar a generar conflicto de intereses e incumplimiento de la normatividad legal vigente.   </v>
      </c>
      <c r="K68" s="816" t="s">
        <v>875</v>
      </c>
      <c r="L68" s="869" t="s">
        <v>843</v>
      </c>
      <c r="M68" s="500"/>
      <c r="N68" s="863" t="s">
        <v>884</v>
      </c>
      <c r="O68" s="860">
        <f>IF(ISERROR(VLOOKUP($N68,[6]Listas!$E$20:$F$24,2,FALSE)),"",(VLOOKUP($N68,[6]Listas!$E$20:$F$24,2,FALSE)))</f>
        <v>0.8</v>
      </c>
      <c r="P68" s="857" t="str">
        <f>IF(ISERROR(VLOOKUP($O68,[6]Listas!$E$3:$F$7,2,FALSE)),"",(VLOOKUP($O68,[6]Listas!$E$3:$F$7,2,FALSE)))</f>
        <v>ALTA
Es viable que el evento ocurra en la mayoria de las circunstancias.</v>
      </c>
      <c r="Q68" s="807" t="s">
        <v>849</v>
      </c>
      <c r="R68" s="810">
        <f>IF(ISERROR(VLOOKUP($Q68,[7]Listas!$E$28:$F$35,2,FALSE)),"",(VLOOKUP($Q68,[7]Listas!$E$28:$F$35,2,FALSE)))</f>
        <v>0.6</v>
      </c>
      <c r="S68" s="813" t="str">
        <f>IF(O68="","",(CONCATENATE("R.INHERENTE
",(IF(AND($O68=0.2,$R68=0.2),1,(IF(AND($O68=0.2,$R68=0.4),6,(IF(AND($O68=0.2,$R68=0.6),11,(IF(AND($O68=0.2,$R68=0.8),16,(IF(AND($O68=0.2,$R68=1),21,(IF(AND($O68=0.4,$R68=0.2),2,(IF(AND($O68=0.4,$R68=0.4),7,(IF(AND($O68=0.4,$R68=0.6),12,(IF(AND($O68=0.4,$R68=0.8),17,(IF(AND($O68=0.4,$R68=1),22,(IF(AND($O68=0.6,$R68=0.2),3,(IF(AND($O68=0.6,$R68=0.4),8,(IF(AND($O68=0.6,$R68=0.6),13,(IF(AND($O68=0.6,$R68=0.8),18,(IF(AND($O68=0.6,$R68=1),23,(IF(AND($O68=0.8,$R68=0.2),4,(IF(AND($O68=0.8,$R68=0.4),9,(IF(AND($O68=0.8,$R68=0.6),14,(IF(AND($O68=0.8,$R68=0.8),19,(IF(AND($O68=0.8,$R68=1),24,(IF(AND($O68=1,$R68=0.2),5,(IF(AND($O68=1,$R68=0.4),10,(IF(AND($O68=1,$R68=0.6),15,(IF(AND($O68=1,$R68=0.8),20,(IF(AND($O68=1,$R68=1),25,"")))))))))))))))))))))))))))))))))))))))))))))))))))))</f>
        <v>R.INHERENTE
14</v>
      </c>
      <c r="T68" s="500">
        <f>+VLOOKUP($S68,[7]Listas!$D$112:$E$136,2,FALSE)</f>
        <v>14</v>
      </c>
      <c r="U68" s="530" t="s">
        <v>1054</v>
      </c>
      <c r="V68" s="511" t="s">
        <v>731</v>
      </c>
      <c r="W68" s="1163" t="s">
        <v>43</v>
      </c>
      <c r="X68" s="878">
        <v>25</v>
      </c>
      <c r="Y68" s="878"/>
      <c r="Z68" s="878"/>
      <c r="AA68" s="878"/>
      <c r="AB68" s="878"/>
      <c r="AC68" s="878"/>
      <c r="AD68" s="878"/>
      <c r="AE68" s="878"/>
      <c r="AF68" s="878">
        <v>15</v>
      </c>
      <c r="AG68" s="878"/>
      <c r="AH68" s="447">
        <f t="shared" ref="AH68:AH72" si="49">X68+Z68+AB68+AD68+AF68</f>
        <v>40</v>
      </c>
      <c r="AI68" s="448">
        <v>0.48</v>
      </c>
      <c r="AJ68" s="1151">
        <f>R68</f>
        <v>0.6</v>
      </c>
      <c r="AK68" s="888" t="s">
        <v>189</v>
      </c>
      <c r="AL68" s="888"/>
      <c r="AM68" s="889" t="s">
        <v>577</v>
      </c>
      <c r="AN68" s="889"/>
      <c r="AO68" s="888" t="s">
        <v>189</v>
      </c>
      <c r="AP68" s="888"/>
      <c r="AQ68" s="533" t="s">
        <v>1055</v>
      </c>
      <c r="AR68" s="449" t="s">
        <v>604</v>
      </c>
      <c r="AS68" s="450" t="s">
        <v>1056</v>
      </c>
      <c r="AT68" s="451" t="s">
        <v>1057</v>
      </c>
      <c r="AU68" s="452" t="s">
        <v>1058</v>
      </c>
      <c r="AV68" s="453">
        <f>+(IF(AND($AW68&gt;0,$AW68&lt;=0.2),0.2,(IF(AND($AW68&gt;0.2,$AW68&lt;=0.4),0.4,(IF(AND($AW68&gt;0.4,$AW68&lt;=0.6),0.6,(IF(AND($AW68&gt;0.6,$AW68&lt;=0.8),0.8,(IF($AW68&gt;0.8,1,""))))))))))</f>
        <v>0.2</v>
      </c>
      <c r="AW68" s="993">
        <f>+MIN(AI68:AI72)</f>
        <v>0.16</v>
      </c>
      <c r="AX68" s="996" t="str">
        <f t="shared" ref="AX68" si="50">+(IF($AV68=0.2,"MUY BAJA",(IF($AV68=0.4,"BAJA",(IF($AV68=0.6,"MEDIA",(IF($AV68=0.8,"ALTA",(IF($AV68=1,"MUY ALTA",""))))))))))</f>
        <v>MUY BAJA</v>
      </c>
      <c r="AY68" s="999">
        <f>+MIN(AJ68:AJ72)</f>
        <v>0.6</v>
      </c>
      <c r="AZ68" s="996" t="str">
        <f t="shared" ref="AZ68" si="51">+(IF($BC68=0.2,"MUY BAJA",(IF($BC68=0.4,"BAJA",(IF($BC68=0.6,"MEDIA",(IF($BC68=0.8,"ALTA",(IF($BC68=1,"MUY ALTA",""))))))))))</f>
        <v>MEDIA</v>
      </c>
      <c r="BA68" s="1002" t="str">
        <f t="shared" ref="BA68" si="52">IF($AV68="","",(CONCATENATE("R.RESIDUAL
",(IF(AND($AV68=0.2,$BC68=0.2),1,(IF(AND($AV68=0.2,$BC68=0.4),6,(IF(AND($AV68=0.2,$BC68=0.6),11,(IF(AND($AV68=0.2,$BC68=0.8),16,(IF(AND($AV68=0.2,$BC68=1),21,(IF(AND($AV68=0.4,$BC68=0.2),2,(IF(AND($AV68=0.4,$BC68=0.4),7,(IF(AND($AV68=0.4,$BC68=0.6),12,(IF(AND($AV68=0.4,$BC68=0.8),17,(IF(AND($AV68=0.4,$BC68=1),22,(IF(AND($AV68=0.6,$BC68=0.2),3,(IF(AND($AV68=0.6,$BC68=0.4),8,(IF(AND($AV68=0.6,$BC68=0.6),13,(IF(AND($AV68=0.6,$BC68=0.8),18,(IF(AND($AV68=0.6,$BC68=1),23,(IF(AND($AV68=0.8,$BC68=0.2),4,(IF(AND($AV68=0.8,$BC68=0.4),9,(IF(AND($AV68=0.8,$BC68=0.6),14,(IF(AND($AV68=0.8,$BC68=0.8),19,(IF(AND($AV68=0.8,$BC68=1),24,(IF(AND($AV68=1,$BC68=0.2),5,(IF(AND($AV68=1,$BC68=0.4),10,(IF(AND($AV68=1,$BC68=0.6),15,(IF(AND($AV68=1,$BC68=0.8),20,(IF(AND($AV68=1,$BC68=1),25,"")))))))))))))))))))))))))))))))))))))))))))))))))))))</f>
        <v>R.RESIDUAL
11</v>
      </c>
      <c r="BB68" s="990" t="s">
        <v>599</v>
      </c>
      <c r="BC68" s="453">
        <f>+(IF(AND($AY68&gt;0,$AY68&lt;=0.2),0.2,(IF(AND($AY68&gt;0.2,$AY68&lt;=0.4),0.4,(IF(AND($AY68&gt;0.4,$AY68&lt;=0.6),0.6,(IF(AND($AY68&gt;0.6,$AY68&lt;=0.8),0.8,(IF($AY68&gt;0.8,1,""))))))))))</f>
        <v>0.6</v>
      </c>
      <c r="BD68" s="373">
        <f>+VLOOKUP($BA68,[7]Listas!$F$112:$G$136,2,FALSE)</f>
        <v>11</v>
      </c>
      <c r="BE68" s="359">
        <v>1</v>
      </c>
      <c r="BF68" s="454" t="str">
        <f>IF(ISERROR(IF(S68="R.INHERENTE
5","R. INHERENTE",(IF(BA68="R.RESIDUAL
5","R. RESIDUAL"," ")))),"",(IF(S68="R.INHERENTE
5","R. INHERENTE",(IF(BA68="R.RESIDUAL
5","R. RESIDUAL"," ")))))</f>
        <v xml:space="preserve"> </v>
      </c>
      <c r="BG68" s="455" t="str">
        <f>IF(ISERROR(IF(S68="R.INHERENTE
10","R. INHERENTE",(IF(BA68="R.RESIDUAL
10","R. RESIDUAL"," ")))),"",(IF(S68="R.INHERENTE
10","R. INHERENTE",(IF(BA68="R.RESIDUAL
10","R. RESIDUAL"," ")))))</f>
        <v xml:space="preserve"> </v>
      </c>
      <c r="BH68" s="456" t="str">
        <f>IF(ISERROR(IF(S68="R.INHERENTE
15","R. INHERENTE",(IF(BA68="R.RESIDUAL
15","R. RESIDUAL"," ")))),"",(IF(S68="R.INHERENTE
15","R. INHERENTE",(IF(BA68="R.RESIDUAL
15","R. RESIDUAL"," ")))))</f>
        <v xml:space="preserve"> </v>
      </c>
      <c r="BI68" s="456" t="str">
        <f>IF(ISERROR(IF(S68="R.INHERENTE
20","R. INHERENTE",(IF(BA68="R.RESIDUAL
20","R. RESIDUAL"," ")))),"",(IF(S68="R.INHERENTE
20","R. INHERENTE",(IF(BA68="R.RESIDUAL
20","R. RESIDUAL"," ")))))</f>
        <v xml:space="preserve"> </v>
      </c>
      <c r="BJ68" s="457" t="str">
        <f>IF(ISERROR(IF(S68="R.INHERENTE
25","R. INHERENTE",(IF(BA68="R.RESIDUAL
25","R. RESIDUAL"," ")))),"",(IF(S68="R.INHERENTE
25","R. INHERENTE",(IF(BA68="R.RESIDUAL
25","R. RESIDUAL"," ")))))</f>
        <v xml:space="preserve"> </v>
      </c>
      <c r="BK68" s="458"/>
      <c r="BL68" s="1029" t="s">
        <v>43</v>
      </c>
      <c r="BM68" s="984" t="s">
        <v>43</v>
      </c>
      <c r="BN68" s="984" t="s">
        <v>43</v>
      </c>
      <c r="BO68" s="984" t="s">
        <v>43</v>
      </c>
      <c r="BP68" s="984" t="s">
        <v>43</v>
      </c>
      <c r="BQ68" s="987"/>
      <c r="BR68" s="459"/>
      <c r="BS68" s="1108" t="s">
        <v>1059</v>
      </c>
      <c r="BT68" s="1124" t="s">
        <v>1060</v>
      </c>
      <c r="BU68" s="1111" t="s">
        <v>1061</v>
      </c>
      <c r="BV68" s="460"/>
      <c r="BW68" s="981">
        <v>44653</v>
      </c>
      <c r="BX68" s="1044">
        <v>44788</v>
      </c>
      <c r="BY68" s="785"/>
      <c r="BZ68" s="785"/>
      <c r="CA68" s="782" t="s">
        <v>1066</v>
      </c>
      <c r="CB68" s="782" t="s">
        <v>1066</v>
      </c>
      <c r="CC68" s="785"/>
      <c r="CD68" s="785"/>
      <c r="CE68" s="782" t="s">
        <v>1066</v>
      </c>
      <c r="CF68" s="782" t="s">
        <v>1066</v>
      </c>
      <c r="CG68" s="785"/>
      <c r="CH68" s="785"/>
      <c r="CI68" s="782" t="s">
        <v>1067</v>
      </c>
      <c r="CJ68" s="782" t="s">
        <v>1067</v>
      </c>
      <c r="CK68" s="785"/>
      <c r="CL68" s="785"/>
      <c r="CM68" s="782" t="s">
        <v>1066</v>
      </c>
      <c r="CN68" s="782" t="s">
        <v>1066</v>
      </c>
      <c r="CO68" s="785"/>
      <c r="CP68" s="785"/>
      <c r="CQ68" s="1068" t="s">
        <v>1068</v>
      </c>
      <c r="CR68" s="276"/>
      <c r="CS68" s="1087">
        <v>45023</v>
      </c>
      <c r="CT68" s="1090">
        <v>45156</v>
      </c>
      <c r="CU68" s="1093"/>
      <c r="CV68" s="788"/>
      <c r="CW68" s="788"/>
      <c r="CX68" s="788"/>
      <c r="CY68" s="788"/>
      <c r="CZ68" s="788"/>
      <c r="DA68" s="782" t="s">
        <v>1066</v>
      </c>
      <c r="DB68" s="782" t="s">
        <v>1066</v>
      </c>
      <c r="DC68" s="788"/>
      <c r="DD68" s="788"/>
      <c r="DE68" s="782" t="s">
        <v>1066</v>
      </c>
      <c r="DF68" s="782" t="s">
        <v>1066</v>
      </c>
      <c r="DG68" s="788"/>
      <c r="DH68" s="788"/>
      <c r="DI68" s="782" t="s">
        <v>1067</v>
      </c>
      <c r="DJ68" s="782" t="s">
        <v>1067</v>
      </c>
      <c r="DK68" s="788"/>
      <c r="DL68" s="788"/>
      <c r="DM68" s="782" t="s">
        <v>1066</v>
      </c>
      <c r="DN68" s="782" t="s">
        <v>1066</v>
      </c>
      <c r="DO68" s="788"/>
      <c r="DP68" s="788"/>
      <c r="DQ68" s="1068" t="s">
        <v>1068</v>
      </c>
      <c r="DR68" s="461"/>
      <c r="DS68" s="462"/>
      <c r="DT68" s="463"/>
      <c r="DU68" s="463"/>
      <c r="DV68" s="464"/>
    </row>
    <row r="69" spans="1:126" s="275" customFormat="1" ht="80.25" customHeight="1" x14ac:dyDescent="0.25">
      <c r="B69" s="798"/>
      <c r="C69" s="849"/>
      <c r="D69" s="849"/>
      <c r="E69" s="849"/>
      <c r="F69" s="867"/>
      <c r="G69" s="852"/>
      <c r="H69" s="503" t="s">
        <v>1075</v>
      </c>
      <c r="I69" s="499" t="s">
        <v>881</v>
      </c>
      <c r="J69" s="855"/>
      <c r="K69" s="817"/>
      <c r="L69" s="870"/>
      <c r="M69" s="500"/>
      <c r="N69" s="864"/>
      <c r="O69" s="861"/>
      <c r="P69" s="858"/>
      <c r="Q69" s="808"/>
      <c r="R69" s="811"/>
      <c r="S69" s="814"/>
      <c r="T69" s="500"/>
      <c r="U69" s="531" t="s">
        <v>1062</v>
      </c>
      <c r="V69" s="504" t="s">
        <v>731</v>
      </c>
      <c r="W69" s="1164"/>
      <c r="X69" s="847">
        <v>25</v>
      </c>
      <c r="Y69" s="847"/>
      <c r="Z69" s="847"/>
      <c r="AA69" s="847"/>
      <c r="AB69" s="847"/>
      <c r="AC69" s="847"/>
      <c r="AD69" s="847"/>
      <c r="AE69" s="847"/>
      <c r="AF69" s="847">
        <v>15</v>
      </c>
      <c r="AG69" s="847"/>
      <c r="AH69" s="466">
        <f t="shared" si="49"/>
        <v>40</v>
      </c>
      <c r="AI69" s="479">
        <v>0.16</v>
      </c>
      <c r="AJ69" s="1152"/>
      <c r="AK69" s="882" t="s">
        <v>189</v>
      </c>
      <c r="AL69" s="882"/>
      <c r="AM69" s="886" t="s">
        <v>577</v>
      </c>
      <c r="AN69" s="886"/>
      <c r="AO69" s="882" t="s">
        <v>189</v>
      </c>
      <c r="AP69" s="882"/>
      <c r="AQ69" s="534" t="s">
        <v>1063</v>
      </c>
      <c r="AR69" s="436" t="s">
        <v>604</v>
      </c>
      <c r="AS69" s="468" t="s">
        <v>1064</v>
      </c>
      <c r="AT69" s="480" t="s">
        <v>1065</v>
      </c>
      <c r="AU69" s="481" t="s">
        <v>1065</v>
      </c>
      <c r="AV69" s="373"/>
      <c r="AW69" s="994"/>
      <c r="AX69" s="997"/>
      <c r="AY69" s="1000"/>
      <c r="AZ69" s="997"/>
      <c r="BA69" s="1003"/>
      <c r="BB69" s="991"/>
      <c r="BC69" s="277"/>
      <c r="BD69" s="470"/>
      <c r="BE69" s="359">
        <v>0.8</v>
      </c>
      <c r="BF69" s="471" t="str">
        <f>IF(ISERROR(IF(S68="R.INHERENTE
4","R. INHERENTE",(IF(BA68="R.RESIDUAL
4","R. RESIDUAL"," ")))),"",(IF(S68="R.INHERENTE
4","R. INHERENTE",(IF(BA68="R.RESIDUAL
4","R. RESIDUAL"," ")))))</f>
        <v xml:space="preserve"> </v>
      </c>
      <c r="BG69" s="472" t="str">
        <f>IF(ISERROR(IF(S68="R.INHERENTE
9","R. INHERENTE",(IF(BA68="R.RESIDUAL
9","R. RESIDUAL"," ")))),"",(IF(S68="R.INHERENTE
9","R. INHERENTE",(IF(BA68="R.RESIDUAL
9","R. RESIDUAL"," ")))))</f>
        <v xml:space="preserve"> </v>
      </c>
      <c r="BH69" s="473" t="str">
        <f>IF(ISERROR(IF(S68="R.INHERENTE
14","R. INHERENTE",(IF(BA68="R.RESIDUAL
14","R. RESIDUAL"," ")))),"",(IF(S68="R.INHERENTE
14","R. INHERENTE",(IF(BA68="R.RESIDUAL
14","R. RESIDUAL"," ")))))</f>
        <v>R. INHERENTE</v>
      </c>
      <c r="BI69" s="474" t="str">
        <f>IF(ISERROR(IF(S68="R.INHERENTE
19","R. INHERENTE",(IF(BA68="R.RESIDUAL
19","R. RESIDUAL"," ")))),"",(IF(S68="R.INHERENTE
19","R. INHERENTE",(IF(BA68="R.RESIDUAL
19","R. RESIDUAL"," ")))))</f>
        <v xml:space="preserve"> </v>
      </c>
      <c r="BJ69" s="475" t="str">
        <f>IF(ISERROR(IF(S68="R.INHERENTE
24","R. INHERENTE",(IF(BA68="R.RESIDUAL
24","R. RESIDUAL"," ")))),"",(IF(S68="R.INHERENTE
24","R. INHERENTE",(IF(BA68="R.RESIDUAL
24","R. RESIDUAL"," ")))))</f>
        <v xml:space="preserve"> </v>
      </c>
      <c r="BK69" s="458"/>
      <c r="BL69" s="1030"/>
      <c r="BM69" s="985"/>
      <c r="BN69" s="985"/>
      <c r="BO69" s="985"/>
      <c r="BP69" s="985"/>
      <c r="BQ69" s="988"/>
      <c r="BR69" s="459"/>
      <c r="BS69" s="1109"/>
      <c r="BT69" s="1125"/>
      <c r="BU69" s="1122"/>
      <c r="BV69" s="460"/>
      <c r="BW69" s="982"/>
      <c r="BX69" s="1045"/>
      <c r="BY69" s="786"/>
      <c r="BZ69" s="786"/>
      <c r="CA69" s="783"/>
      <c r="CB69" s="783"/>
      <c r="CC69" s="786"/>
      <c r="CD69" s="786"/>
      <c r="CE69" s="783"/>
      <c r="CF69" s="783"/>
      <c r="CG69" s="786"/>
      <c r="CH69" s="786"/>
      <c r="CI69" s="783"/>
      <c r="CJ69" s="783"/>
      <c r="CK69" s="786"/>
      <c r="CL69" s="786"/>
      <c r="CM69" s="783"/>
      <c r="CN69" s="783"/>
      <c r="CO69" s="786"/>
      <c r="CP69" s="786"/>
      <c r="CQ69" s="1069"/>
      <c r="CR69" s="276"/>
      <c r="CS69" s="1088"/>
      <c r="CT69" s="1091"/>
      <c r="CU69" s="1094"/>
      <c r="CV69" s="789"/>
      <c r="CW69" s="789"/>
      <c r="CX69" s="789"/>
      <c r="CY69" s="789"/>
      <c r="CZ69" s="789"/>
      <c r="DA69" s="783"/>
      <c r="DB69" s="783"/>
      <c r="DC69" s="789"/>
      <c r="DD69" s="789"/>
      <c r="DE69" s="783"/>
      <c r="DF69" s="783"/>
      <c r="DG69" s="789"/>
      <c r="DH69" s="789"/>
      <c r="DI69" s="783"/>
      <c r="DJ69" s="783"/>
      <c r="DK69" s="789"/>
      <c r="DL69" s="789"/>
      <c r="DM69" s="783"/>
      <c r="DN69" s="783"/>
      <c r="DO69" s="789"/>
      <c r="DP69" s="789"/>
      <c r="DQ69" s="1069"/>
      <c r="DR69" s="461"/>
      <c r="DS69" s="476"/>
      <c r="DT69" s="477"/>
      <c r="DU69" s="477"/>
      <c r="DV69" s="478"/>
    </row>
    <row r="70" spans="1:126" s="275" customFormat="1" ht="80.25" customHeight="1" x14ac:dyDescent="0.25">
      <c r="B70" s="798"/>
      <c r="C70" s="849"/>
      <c r="D70" s="849"/>
      <c r="E70" s="849"/>
      <c r="F70" s="867"/>
      <c r="G70" s="852"/>
      <c r="H70" s="503"/>
      <c r="I70" s="499"/>
      <c r="J70" s="855"/>
      <c r="K70" s="817"/>
      <c r="L70" s="870"/>
      <c r="M70" s="500"/>
      <c r="N70" s="864"/>
      <c r="O70" s="861"/>
      <c r="P70" s="858"/>
      <c r="Q70" s="808"/>
      <c r="R70" s="811"/>
      <c r="S70" s="814"/>
      <c r="T70" s="500"/>
      <c r="U70" s="531"/>
      <c r="V70" s="504"/>
      <c r="W70" s="1164"/>
      <c r="X70" s="847"/>
      <c r="Y70" s="847"/>
      <c r="Z70" s="847"/>
      <c r="AA70" s="847"/>
      <c r="AB70" s="847"/>
      <c r="AC70" s="847"/>
      <c r="AD70" s="847"/>
      <c r="AE70" s="847"/>
      <c r="AF70" s="847"/>
      <c r="AG70" s="847"/>
      <c r="AH70" s="466">
        <f t="shared" si="49"/>
        <v>0</v>
      </c>
      <c r="AI70" s="479"/>
      <c r="AJ70" s="1152"/>
      <c r="AK70" s="882"/>
      <c r="AL70" s="882"/>
      <c r="AM70" s="886"/>
      <c r="AN70" s="886"/>
      <c r="AO70" s="882"/>
      <c r="AP70" s="882"/>
      <c r="AQ70" s="534"/>
      <c r="AR70" s="436"/>
      <c r="AS70" s="468"/>
      <c r="AT70" s="480"/>
      <c r="AU70" s="481"/>
      <c r="AV70" s="373"/>
      <c r="AW70" s="994"/>
      <c r="AX70" s="997"/>
      <c r="AY70" s="1000"/>
      <c r="AZ70" s="997"/>
      <c r="BA70" s="1003"/>
      <c r="BB70" s="991"/>
      <c r="BC70" s="277"/>
      <c r="BD70" s="470"/>
      <c r="BE70" s="359">
        <v>0.60000000000000009</v>
      </c>
      <c r="BF70" s="471" t="str">
        <f>IF(ISERROR(IF(S68="R.INHERENTE
3","R. INHERENTE",(IF(BA68="R.RESIDUAL
3","R. RESIDUAL"," ")))),"",(IF(S68="R.INHERENTE
3","R. INHERENTE",(IF(BA68="R.RESIDUAL
3","R. RESIDUAL"," ")))))</f>
        <v xml:space="preserve"> </v>
      </c>
      <c r="BG70" s="472" t="str">
        <f>IF(ISERROR(IF(S68="R.INHERENTE
8","R. INHERENTE",(IF(BA68="R.RESIDUAL
8","R. RESIDUAL"," ")))),"",(IF(S68="R.INHERENTE
8","R. INHERENTE",(IF(BA68="R.RESIDUAL
8","R. RESIDUAL"," ")))))</f>
        <v xml:space="preserve"> </v>
      </c>
      <c r="BH70" s="473" t="str">
        <f>IF(ISERROR(IF(S68="R.INHERENTE
13","R. INHERENTE",(IF(BA68="R.RESIDUAL
13","R. RESIDUAL"," ")))),"",(IF(S68="R.INHERENTE
13","R. INHERENTE",(IF(BA68="R.RESIDUAL
13","R. RESIDUAL"," ")))))</f>
        <v xml:space="preserve"> </v>
      </c>
      <c r="BI70" s="474" t="str">
        <f>IF(ISERROR(IF(S68="R.INHERENTE
18","R. INHERENTE",(IF(BA68="R.RESIDUAL
18","R. RESIDUAL"," ")))),"",(IF(S68="R.INHERENTE
18","R. INHERENTE",(IF(BA68="R.RESIDUAL
18","R. RESIDUAL"," ")))))</f>
        <v xml:space="preserve"> </v>
      </c>
      <c r="BJ70" s="475" t="str">
        <f>IF(ISERROR(IF(S68="R.INHERENTE
23","R. INHERENTE",(IF(BA68="R.RESIDUAL
23","R. RESIDUAL"," ")))),"",(IF(S68="R.INHERENTE
23","R. INHERENTE",(IF(BA68="R.RESIDUAL
23","R. RESIDUAL"," ")))))</f>
        <v xml:space="preserve"> </v>
      </c>
      <c r="BK70" s="458"/>
      <c r="BL70" s="1030"/>
      <c r="BM70" s="985"/>
      <c r="BN70" s="985"/>
      <c r="BO70" s="985"/>
      <c r="BP70" s="985"/>
      <c r="BQ70" s="988"/>
      <c r="BR70" s="459"/>
      <c r="BS70" s="1109"/>
      <c r="BT70" s="1125"/>
      <c r="BU70" s="1122"/>
      <c r="BV70" s="460"/>
      <c r="BW70" s="982"/>
      <c r="BX70" s="1045"/>
      <c r="BY70" s="786"/>
      <c r="BZ70" s="786"/>
      <c r="CA70" s="783"/>
      <c r="CB70" s="783"/>
      <c r="CC70" s="786"/>
      <c r="CD70" s="786"/>
      <c r="CE70" s="783"/>
      <c r="CF70" s="783"/>
      <c r="CG70" s="786"/>
      <c r="CH70" s="786"/>
      <c r="CI70" s="783"/>
      <c r="CJ70" s="783"/>
      <c r="CK70" s="786"/>
      <c r="CL70" s="786"/>
      <c r="CM70" s="783"/>
      <c r="CN70" s="783"/>
      <c r="CO70" s="786"/>
      <c r="CP70" s="786"/>
      <c r="CQ70" s="1069"/>
      <c r="CR70" s="276"/>
      <c r="CS70" s="1088"/>
      <c r="CT70" s="1091"/>
      <c r="CU70" s="1094"/>
      <c r="CV70" s="789"/>
      <c r="CW70" s="789"/>
      <c r="CX70" s="789"/>
      <c r="CY70" s="789"/>
      <c r="CZ70" s="789"/>
      <c r="DA70" s="783"/>
      <c r="DB70" s="783"/>
      <c r="DC70" s="789"/>
      <c r="DD70" s="789"/>
      <c r="DE70" s="783"/>
      <c r="DF70" s="783"/>
      <c r="DG70" s="789"/>
      <c r="DH70" s="789"/>
      <c r="DI70" s="783"/>
      <c r="DJ70" s="783"/>
      <c r="DK70" s="789"/>
      <c r="DL70" s="789"/>
      <c r="DM70" s="783"/>
      <c r="DN70" s="783"/>
      <c r="DO70" s="789"/>
      <c r="DP70" s="789"/>
      <c r="DQ70" s="1069"/>
      <c r="DR70" s="461"/>
      <c r="DS70" s="476"/>
      <c r="DT70" s="477"/>
      <c r="DU70" s="477"/>
      <c r="DV70" s="478"/>
    </row>
    <row r="71" spans="1:126" s="275" customFormat="1" ht="80.25" customHeight="1" x14ac:dyDescent="0.25">
      <c r="B71" s="798"/>
      <c r="C71" s="849"/>
      <c r="D71" s="849"/>
      <c r="E71" s="849"/>
      <c r="F71" s="867"/>
      <c r="G71" s="852"/>
      <c r="H71" s="503"/>
      <c r="I71" s="499"/>
      <c r="J71" s="855"/>
      <c r="K71" s="817"/>
      <c r="L71" s="870"/>
      <c r="M71" s="500"/>
      <c r="N71" s="864"/>
      <c r="O71" s="861"/>
      <c r="P71" s="858"/>
      <c r="Q71" s="808"/>
      <c r="R71" s="811"/>
      <c r="S71" s="814"/>
      <c r="T71" s="500"/>
      <c r="U71" s="531"/>
      <c r="V71" s="504"/>
      <c r="W71" s="1164"/>
      <c r="X71" s="847"/>
      <c r="Y71" s="847"/>
      <c r="Z71" s="847"/>
      <c r="AA71" s="847"/>
      <c r="AB71" s="847"/>
      <c r="AC71" s="847"/>
      <c r="AD71" s="847"/>
      <c r="AE71" s="847"/>
      <c r="AF71" s="847"/>
      <c r="AG71" s="847"/>
      <c r="AH71" s="466">
        <f t="shared" si="49"/>
        <v>0</v>
      </c>
      <c r="AI71" s="479"/>
      <c r="AJ71" s="1152"/>
      <c r="AK71" s="882"/>
      <c r="AL71" s="882"/>
      <c r="AM71" s="886"/>
      <c r="AN71" s="886"/>
      <c r="AO71" s="882"/>
      <c r="AP71" s="882"/>
      <c r="AQ71" s="534"/>
      <c r="AR71" s="436"/>
      <c r="AS71" s="468"/>
      <c r="AT71" s="480"/>
      <c r="AU71" s="481"/>
      <c r="AV71" s="373"/>
      <c r="AW71" s="994"/>
      <c r="AX71" s="997"/>
      <c r="AY71" s="1000"/>
      <c r="AZ71" s="997"/>
      <c r="BA71" s="1003"/>
      <c r="BB71" s="991"/>
      <c r="BC71" s="277"/>
      <c r="BD71" s="470"/>
      <c r="BE71" s="359">
        <v>0.4</v>
      </c>
      <c r="BF71" s="471" t="str">
        <f>IF(ISERROR(IF(S68="R.INHERENTE
2","R. INHERENTE",(IF(BA68="R.RESIDUAL
2","R. RESIDUAL"," ")))),"",(IF(S68="R.INHERENTE
2","R. INHERENTE",(IF(BA68="R.RESIDUAL
2","R. RESIDUAL"," ")))))</f>
        <v xml:space="preserve"> </v>
      </c>
      <c r="BG71" s="472" t="str">
        <f>IF(ISERROR(IF(S68="R.INHERENTE
7","R. INHERENTE",(IF(BA68="R.RESIDUAL
7","R. RESIDUAL"," ")))),"",(IF(S68="R.INHERENTE
7","R. INHERENTE",(IF(BA68="R.RESIDUAL
7","R. RESIDUAL"," ")))))</f>
        <v xml:space="preserve"> </v>
      </c>
      <c r="BH71" s="482" t="str">
        <f>IF(ISERROR(IF(S68="R.INHERENTE
12","R. INHERENTE",(IF(BA68="R.RESIDUAL
12","R. RESIDUAL"," ")))),"",(IF(S68="R.INHERENTE
12","R. INHERENTE",(IF(BA68="R.RESIDUAL
12","R. RESIDUAL"," ")))))</f>
        <v xml:space="preserve"> </v>
      </c>
      <c r="BI71" s="473" t="str">
        <f>IF(ISERROR(IF(S68="R.INHERENTE
17","R. INHERENTE",(IF(BA68="R.RESIDUAL
17","R. RESIDUAL"," ")))),"",(IF(S68="R.INHERENTE
17","R. INHERENTE",(IF(BA68="R.RESIDUAL
17","R. RESIDUAL"," ")))))</f>
        <v xml:space="preserve"> </v>
      </c>
      <c r="BJ71" s="475" t="str">
        <f>IF(ISERROR(IF(S68="R.INHERENTE
22","R. INHERENTE",(IF(BA68="R.RESIDUAL
22","R. RESIDUAL"," ")))),"",(IF(S68="R.INHERENTE
22","R. INHERENTE",(IF(BA68="R.RESIDUAL
22","R. RESIDUAL"," ")))))</f>
        <v xml:space="preserve"> </v>
      </c>
      <c r="BK71" s="458"/>
      <c r="BL71" s="1030"/>
      <c r="BM71" s="985"/>
      <c r="BN71" s="985"/>
      <c r="BO71" s="985"/>
      <c r="BP71" s="985"/>
      <c r="BQ71" s="988"/>
      <c r="BR71" s="459"/>
      <c r="BS71" s="1109"/>
      <c r="BT71" s="1125"/>
      <c r="BU71" s="1122"/>
      <c r="BV71" s="460"/>
      <c r="BW71" s="982"/>
      <c r="BX71" s="1045"/>
      <c r="BY71" s="786"/>
      <c r="BZ71" s="786"/>
      <c r="CA71" s="783"/>
      <c r="CB71" s="783"/>
      <c r="CC71" s="786"/>
      <c r="CD71" s="786"/>
      <c r="CE71" s="783"/>
      <c r="CF71" s="783"/>
      <c r="CG71" s="786"/>
      <c r="CH71" s="786"/>
      <c r="CI71" s="783"/>
      <c r="CJ71" s="783"/>
      <c r="CK71" s="786"/>
      <c r="CL71" s="786"/>
      <c r="CM71" s="783"/>
      <c r="CN71" s="783"/>
      <c r="CO71" s="786"/>
      <c r="CP71" s="786"/>
      <c r="CQ71" s="1069"/>
      <c r="CR71" s="276"/>
      <c r="CS71" s="1088"/>
      <c r="CT71" s="1091"/>
      <c r="CU71" s="1094"/>
      <c r="CV71" s="789"/>
      <c r="CW71" s="789"/>
      <c r="CX71" s="789"/>
      <c r="CY71" s="789"/>
      <c r="CZ71" s="789"/>
      <c r="DA71" s="783"/>
      <c r="DB71" s="783"/>
      <c r="DC71" s="789"/>
      <c r="DD71" s="789"/>
      <c r="DE71" s="783"/>
      <c r="DF71" s="783"/>
      <c r="DG71" s="789"/>
      <c r="DH71" s="789"/>
      <c r="DI71" s="783"/>
      <c r="DJ71" s="783"/>
      <c r="DK71" s="789"/>
      <c r="DL71" s="789"/>
      <c r="DM71" s="783"/>
      <c r="DN71" s="783"/>
      <c r="DO71" s="789"/>
      <c r="DP71" s="789"/>
      <c r="DQ71" s="1069"/>
      <c r="DR71" s="461"/>
      <c r="DS71" s="476"/>
      <c r="DT71" s="477"/>
      <c r="DU71" s="477"/>
      <c r="DV71" s="478"/>
    </row>
    <row r="72" spans="1:126" s="275" customFormat="1" ht="80.25" customHeight="1" thickBot="1" x14ac:dyDescent="0.3">
      <c r="B72" s="799"/>
      <c r="C72" s="850"/>
      <c r="D72" s="850"/>
      <c r="E72" s="850"/>
      <c r="F72" s="868"/>
      <c r="G72" s="853"/>
      <c r="H72" s="505"/>
      <c r="I72" s="510"/>
      <c r="J72" s="856"/>
      <c r="K72" s="818"/>
      <c r="L72" s="871"/>
      <c r="M72" s="500"/>
      <c r="N72" s="865"/>
      <c r="O72" s="862"/>
      <c r="P72" s="859"/>
      <c r="Q72" s="809"/>
      <c r="R72" s="812"/>
      <c r="S72" s="815"/>
      <c r="T72" s="500"/>
      <c r="U72" s="532"/>
      <c r="V72" s="506"/>
      <c r="W72" s="1165"/>
      <c r="X72" s="875"/>
      <c r="Y72" s="875"/>
      <c r="Z72" s="875"/>
      <c r="AA72" s="875"/>
      <c r="AB72" s="875"/>
      <c r="AC72" s="875"/>
      <c r="AD72" s="875"/>
      <c r="AE72" s="875"/>
      <c r="AF72" s="875"/>
      <c r="AG72" s="875"/>
      <c r="AH72" s="484">
        <f t="shared" si="49"/>
        <v>0</v>
      </c>
      <c r="AI72" s="485"/>
      <c r="AJ72" s="1153"/>
      <c r="AK72" s="890"/>
      <c r="AL72" s="890"/>
      <c r="AM72" s="975"/>
      <c r="AN72" s="975"/>
      <c r="AO72" s="890"/>
      <c r="AP72" s="890"/>
      <c r="AQ72" s="535"/>
      <c r="AR72" s="486"/>
      <c r="AS72" s="487"/>
      <c r="AT72" s="512"/>
      <c r="AU72" s="507"/>
      <c r="AV72" s="373"/>
      <c r="AW72" s="995"/>
      <c r="AX72" s="998"/>
      <c r="AY72" s="1001"/>
      <c r="AZ72" s="998"/>
      <c r="BA72" s="1004"/>
      <c r="BB72" s="992"/>
      <c r="BC72" s="277"/>
      <c r="BD72" s="470"/>
      <c r="BE72" s="360">
        <v>0.2</v>
      </c>
      <c r="BF72" s="490" t="str">
        <f>IF(ISERROR(IF(S68="R.INHERENTE
1","R. INHERENTE",(IF(BA68="R.RESIDUAL
1","R. RESIDUAL"," ")))),"",(IF(S68="R.INHERENTE
1","R. INHERENTE",(IF(BA68="R.RESIDUAL
1","R. RESIDUAL"," ")))))</f>
        <v xml:space="preserve"> </v>
      </c>
      <c r="BG72" s="491" t="str">
        <f>IF(ISERROR(IF(S68="R.INHERENTE
6","R. INHERENTE",(IF(BA68="R.RESIDUAL
6","R. RESIDUAL"," ")))),"",(IF(S68="R.INHERENTE
6","R. INHERENTE",(IF(BA68="R.RESIDUAL
6","R. RESIDUAL"," ")))))</f>
        <v xml:space="preserve"> </v>
      </c>
      <c r="BH72" s="492" t="str">
        <f>IF(ISERROR(IF(S68="R.INHERENTE
11","R. INHERENTE",(IF(BA68="R.RESIDUAL
11","R. RESIDUAL"," ")))),"",(IF(S68="R.INHERENTE
11","R. INHERENTE",(IF(BA68="R.RESIDUAL
11","R. RESIDUAL"," ")))))</f>
        <v>R. RESIDUAL</v>
      </c>
      <c r="BI72" s="493" t="str">
        <f>IF(ISERROR(IF(S68="R.INHERENTE
16","R. INHERENTE",(IF(BA68="R.RESIDUAL
16","R. RESIDUAL"," ")))),"",(IF(S68="R.INHERENTE
16","R. INHERENTE",(IF(BA68="R.RESIDUAL
16","R. RESIDUAL"," ")))))</f>
        <v xml:space="preserve"> </v>
      </c>
      <c r="BJ72" s="494" t="str">
        <f>IF(ISERROR(IF(S68="R.INHERENTE
21","R. INHERENTE",(IF(BA68="R.RESIDUAL
21","R. RESIDUAL"," ")))),"",(IF(S68="R.INHERENTE
21","R. INHERENTE",(IF(BA68="R.RESIDUAL
21","R. RESIDUAL"," ")))))</f>
        <v xml:space="preserve"> </v>
      </c>
      <c r="BK72" s="458"/>
      <c r="BL72" s="1031"/>
      <c r="BM72" s="986"/>
      <c r="BN72" s="986"/>
      <c r="BO72" s="986"/>
      <c r="BP72" s="986"/>
      <c r="BQ72" s="989"/>
      <c r="BR72" s="495"/>
      <c r="BS72" s="1110"/>
      <c r="BT72" s="1126"/>
      <c r="BU72" s="1123"/>
      <c r="BV72" s="460"/>
      <c r="BW72" s="983"/>
      <c r="BX72" s="1046"/>
      <c r="BY72" s="787"/>
      <c r="BZ72" s="787"/>
      <c r="CA72" s="784"/>
      <c r="CB72" s="784"/>
      <c r="CC72" s="787"/>
      <c r="CD72" s="787"/>
      <c r="CE72" s="784"/>
      <c r="CF72" s="784"/>
      <c r="CG72" s="787"/>
      <c r="CH72" s="787"/>
      <c r="CI72" s="784"/>
      <c r="CJ72" s="784"/>
      <c r="CK72" s="787"/>
      <c r="CL72" s="787"/>
      <c r="CM72" s="784"/>
      <c r="CN72" s="784"/>
      <c r="CO72" s="787"/>
      <c r="CP72" s="787"/>
      <c r="CQ72" s="1070"/>
      <c r="CR72" s="276"/>
      <c r="CS72" s="1089"/>
      <c r="CT72" s="1092"/>
      <c r="CU72" s="1095"/>
      <c r="CV72" s="790"/>
      <c r="CW72" s="790"/>
      <c r="CX72" s="790"/>
      <c r="CY72" s="790"/>
      <c r="CZ72" s="790"/>
      <c r="DA72" s="784"/>
      <c r="DB72" s="784"/>
      <c r="DC72" s="790"/>
      <c r="DD72" s="790"/>
      <c r="DE72" s="784"/>
      <c r="DF72" s="784"/>
      <c r="DG72" s="790"/>
      <c r="DH72" s="790"/>
      <c r="DI72" s="784"/>
      <c r="DJ72" s="784"/>
      <c r="DK72" s="790"/>
      <c r="DL72" s="790"/>
      <c r="DM72" s="784"/>
      <c r="DN72" s="784"/>
      <c r="DO72" s="790"/>
      <c r="DP72" s="790"/>
      <c r="DQ72" s="1070"/>
      <c r="DR72" s="461"/>
      <c r="DS72" s="496"/>
      <c r="DT72" s="497"/>
      <c r="DU72" s="497"/>
      <c r="DV72" s="498"/>
    </row>
    <row r="73" spans="1:126" ht="19.5" customHeight="1" thickBot="1" x14ac:dyDescent="0.3">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277"/>
      <c r="AX73" s="277"/>
      <c r="AY73" s="277"/>
      <c r="AZ73" s="277"/>
      <c r="BA73" s="277"/>
      <c r="BB73" s="364"/>
      <c r="BC73" s="364"/>
      <c r="BD73" s="364"/>
      <c r="BF73" s="367">
        <v>0.2</v>
      </c>
      <c r="BG73" s="368">
        <v>0.4</v>
      </c>
      <c r="BH73" s="368">
        <v>0.60000000000000009</v>
      </c>
      <c r="BI73" s="368">
        <v>0.8</v>
      </c>
      <c r="BJ73" s="368">
        <v>1</v>
      </c>
    </row>
    <row r="74" spans="1:126" ht="66.75" customHeight="1" x14ac:dyDescent="0.25">
      <c r="A74" s="275"/>
      <c r="B74" s="797">
        <v>10</v>
      </c>
      <c r="C74" s="848" t="s">
        <v>642</v>
      </c>
      <c r="D74" s="848" t="s">
        <v>622</v>
      </c>
      <c r="E74" s="848" t="s">
        <v>591</v>
      </c>
      <c r="F74" s="866" t="s">
        <v>587</v>
      </c>
      <c r="G74" s="851" t="s">
        <v>1079</v>
      </c>
      <c r="H74" s="508" t="s">
        <v>1080</v>
      </c>
      <c r="I74" s="437" t="s">
        <v>881</v>
      </c>
      <c r="J74" s="854" t="str">
        <f>IF(F74="","",(CONCATENATE("Posibilidad de afectación ",F74," ",G74," ",H74," ",H75," ",H76," ",H77," ",H78)))</f>
        <v xml:space="preserve">Posibilidad de afectación Reputacional  por ocultar, distorsionar o tergiversar situaciones observadas en el desarrollo de los diferentes trabajos de auditoría por parte del auditor, debido al interés de favorecer a un tercero, en razón a conflictos de interés y/o situaciones en las que 
solicite y/o reciba favores, regalos, dádivas o dinero.   </v>
      </c>
      <c r="K74" s="816" t="s">
        <v>875</v>
      </c>
      <c r="L74" s="869" t="s">
        <v>844</v>
      </c>
      <c r="M74" s="260"/>
      <c r="N74" s="863" t="s">
        <v>888</v>
      </c>
      <c r="O74" s="860">
        <f>IF(ISERROR(VLOOKUP($N74,Listas!$E$20:$F$24,2,FALSE)),"",(VLOOKUP($N74,Listas!$E$20:$F$24,2,FALSE)))</f>
        <v>0.6</v>
      </c>
      <c r="P74" s="857" t="str">
        <f>IF(ISERROR(VLOOKUP($O74,Listas!$E$3:$F$7,2,FALSE)),"",(VLOOKUP($O74,Listas!$E$3:$F$7,2,FALSE)))</f>
        <v>MEDIA
El evento podrá ocurrir en algún momento.</v>
      </c>
      <c r="Q74" s="807" t="s">
        <v>850</v>
      </c>
      <c r="R74" s="810">
        <f>IF(ISERROR(VLOOKUP($Q74,Listas!$E$28:$F$35,2,FALSE)),"",(VLOOKUP($Q74,Listas!$E$28:$F$35,2,FALSE)))</f>
        <v>0.8</v>
      </c>
      <c r="S74" s="813" t="str">
        <f t="shared" ref="S74" si="53">IF(O74="","",(CONCATENATE("R.INHERENTE
",(IF(AND($O74=0.2,$R74=0.2),1,(IF(AND($O74=0.2,$R74=0.4),6,(IF(AND($O74=0.2,$R74=0.6),11,(IF(AND($O74=0.2,$R74=0.8),16,(IF(AND($O74=0.2,$R74=1),21,(IF(AND($O74=0.4,$R74=0.2),2,(IF(AND($O74=0.4,$R74=0.4),7,(IF(AND($O74=0.4,$R74=0.6),12,(IF(AND($O74=0.4,$R74=0.8),17,(IF(AND($O74=0.4,$R74=1),22,(IF(AND($O74=0.6,$R74=0.2),3,(IF(AND($O74=0.6,$R74=0.4),8,(IF(AND($O74=0.6,$R74=0.6),13,(IF(AND($O74=0.6,$R74=0.8),18,(IF(AND($O74=0.6,$R74=1),23,(IF(AND($O74=0.8,$R74=0.2),4,(IF(AND($O74=0.8,$R74=0.4),9,(IF(AND($O74=0.8,$R74=0.6),14,(IF(AND($O74=0.8,$R74=0.8),19,(IF(AND($O74=0.8,$R74=1),24,(IF(AND($O74=1,$R74=0.2),5,(IF(AND($O74=1,$R74=0.4),10,(IF(AND($O74=1,$R74=0.6),15,(IF(AND($O74=1,$R74=0.8),20,(IF(AND($O74=1,$R74=1),25,"")))))))))))))))))))))))))))))))))))))))))))))))))))))</f>
        <v>R.INHERENTE
18</v>
      </c>
      <c r="T74" s="445">
        <f>+VLOOKUP($S74,Listas!$D$112:$E$136,2,FALSE)</f>
        <v>18</v>
      </c>
      <c r="U74" s="530" t="s">
        <v>1082</v>
      </c>
      <c r="V74" s="446" t="s">
        <v>731</v>
      </c>
      <c r="W74" s="883" t="s">
        <v>43</v>
      </c>
      <c r="X74" s="878">
        <v>25</v>
      </c>
      <c r="Y74" s="878"/>
      <c r="Z74" s="878"/>
      <c r="AA74" s="878"/>
      <c r="AB74" s="878"/>
      <c r="AC74" s="878"/>
      <c r="AD74" s="878"/>
      <c r="AE74" s="878"/>
      <c r="AF74" s="878">
        <v>15</v>
      </c>
      <c r="AG74" s="878"/>
      <c r="AH74" s="447">
        <f t="shared" ref="AH74:AH78" si="54">X74+Z74+AB74+AD74+AF74</f>
        <v>40</v>
      </c>
      <c r="AI74" s="448">
        <v>0.36</v>
      </c>
      <c r="AJ74" s="1131">
        <f>R74</f>
        <v>0.8</v>
      </c>
      <c r="AK74" s="1145" t="s">
        <v>189</v>
      </c>
      <c r="AL74" s="1146"/>
      <c r="AM74" s="1143" t="s">
        <v>577</v>
      </c>
      <c r="AN74" s="1144"/>
      <c r="AO74" s="888" t="s">
        <v>189</v>
      </c>
      <c r="AP74" s="888"/>
      <c r="AQ74" s="533" t="s">
        <v>1085</v>
      </c>
      <c r="AR74" s="449" t="s">
        <v>606</v>
      </c>
      <c r="AS74" s="536" t="s">
        <v>1088</v>
      </c>
      <c r="AT74" s="537" t="s">
        <v>1089</v>
      </c>
      <c r="AU74" s="541" t="s">
        <v>1092</v>
      </c>
      <c r="AV74" s="453">
        <f t="shared" ref="AV74" si="55">+(IF(AND($AW74&gt;0,$AW74&lt;=0.2),0.2,(IF(AND($AW74&gt;0.2,$AW74&lt;=0.4),0.4,(IF(AND($AW74&gt;0.4,$AW74&lt;=0.6),0.6,(IF(AND($AW74&gt;0.6,$AW74&lt;=0.8),0.8,(IF($AW74&gt;0.8,1,""))))))))))</f>
        <v>0.2</v>
      </c>
      <c r="AW74" s="1140">
        <f t="shared" ref="AW74" si="56">+MIN(AI74:AI78)</f>
        <v>0.151</v>
      </c>
      <c r="AX74" s="1137" t="str">
        <f t="shared" si="2"/>
        <v>MUY BAJA</v>
      </c>
      <c r="AY74" s="1134">
        <f t="shared" ref="AY74" si="57">+MIN(AJ74:AJ78)</f>
        <v>0.8</v>
      </c>
      <c r="AZ74" s="1137" t="str">
        <f t="shared" si="3"/>
        <v>ALTA</v>
      </c>
      <c r="BA74" s="1154" t="str">
        <f t="shared" si="4"/>
        <v>R.RESIDUAL
16</v>
      </c>
      <c r="BB74" s="990" t="s">
        <v>732</v>
      </c>
      <c r="BC74" s="453">
        <f t="shared" ref="BC74" si="58">+(IF(AND($AY74&gt;0,$AY74&lt;=0.2),0.2,(IF(AND($AY74&gt;0.2,$AY74&lt;=0.4),0.4,(IF(AND($AY74&gt;0.4,$AY74&lt;=0.6),0.6,(IF(AND($AY74&gt;0.6,$AY74&lt;=0.8),0.8,(IF($AY74&gt;0.8,1,""))))))))))</f>
        <v>0.8</v>
      </c>
      <c r="BD74" s="373">
        <f>+VLOOKUP($BA74,Listas!$F$112:$G$136,2,FALSE)</f>
        <v>16</v>
      </c>
      <c r="BE74" s="359">
        <v>1</v>
      </c>
      <c r="BF74" s="454" t="str">
        <f>IF(ISERROR(IF(S74="R.INHERENTE
5","R. INHERENTE",(IF(BA74="R.RESIDUAL
5","R. RESIDUAL"," ")))),"",(IF(S74="R.INHERENTE
5","R. INHERENTE",(IF(BA74="R.RESIDUAL
5","R. RESIDUAL"," ")))))</f>
        <v xml:space="preserve"> </v>
      </c>
      <c r="BG74" s="455" t="str">
        <f>IF(ISERROR(IF(S74="R.INHERENTE
10","R. INHERENTE",(IF(BA74="R.RESIDUAL
10","R. RESIDUAL"," ")))),"",(IF(S74="R.INHERENTE
10","R. INHERENTE",(IF(BA74="R.RESIDUAL
10","R. RESIDUAL"," ")))))</f>
        <v xml:space="preserve"> </v>
      </c>
      <c r="BH74" s="456" t="str">
        <f>IF(ISERROR(IF(S74="R.INHERENTE
15","R. INHERENTE",(IF(BA74="R.RESIDUAL
15","R. RESIDUAL"," ")))),"",(IF(S74="R.INHERENTE
15","R. INHERENTE",(IF(BA74="R.RESIDUAL
15","R. RESIDUAL"," ")))))</f>
        <v xml:space="preserve"> </v>
      </c>
      <c r="BI74" s="456" t="str">
        <f>IF(ISERROR(IF(S74="R.INHERENTE
20","R. INHERENTE",(IF(BA74="R.RESIDUAL
20","R. RESIDUAL"," ")))),"",(IF(S74="R.INHERENTE
20","R. INHERENTE",(IF(BA74="R.RESIDUAL
20","R. RESIDUAL"," ")))))</f>
        <v xml:space="preserve"> </v>
      </c>
      <c r="BJ74" s="457" t="str">
        <f>IF(ISERROR(IF(S74="R.INHERENTE
25","R. INHERENTE",(IF(BA74="R.RESIDUAL
25","R. RESIDUAL"," ")))),"",(IF(S74="R.INHERENTE
25","R. INHERENTE",(IF(BA74="R.RESIDUAL
25","R. RESIDUAL"," ")))))</f>
        <v xml:space="preserve"> </v>
      </c>
      <c r="BK74" s="263"/>
      <c r="BL74" s="1096" t="s">
        <v>1094</v>
      </c>
      <c r="BM74" s="1099" t="s">
        <v>1095</v>
      </c>
      <c r="BN74" s="984">
        <v>44865</v>
      </c>
      <c r="BO74" s="984">
        <v>44926</v>
      </c>
      <c r="BP74" s="984"/>
      <c r="BQ74" s="987" t="s">
        <v>677</v>
      </c>
      <c r="BR74" s="355"/>
      <c r="BS74" s="1026" t="s">
        <v>1096</v>
      </c>
      <c r="BT74" s="779" t="s">
        <v>1089</v>
      </c>
      <c r="BU74" s="1023" t="s">
        <v>1097</v>
      </c>
      <c r="BV74" s="261"/>
      <c r="BW74" s="981">
        <v>44653</v>
      </c>
      <c r="BX74" s="1044">
        <v>44788</v>
      </c>
      <c r="BY74" s="785"/>
      <c r="BZ74" s="785"/>
      <c r="CA74" s="782" t="s">
        <v>1066</v>
      </c>
      <c r="CB74" s="782" t="s">
        <v>1066</v>
      </c>
      <c r="CC74" s="785"/>
      <c r="CD74" s="785"/>
      <c r="CE74" s="782" t="s">
        <v>1066</v>
      </c>
      <c r="CF74" s="782" t="s">
        <v>1066</v>
      </c>
      <c r="CG74" s="785"/>
      <c r="CH74" s="785"/>
      <c r="CI74" s="782" t="s">
        <v>1067</v>
      </c>
      <c r="CJ74" s="782" t="s">
        <v>1067</v>
      </c>
      <c r="CK74" s="785"/>
      <c r="CL74" s="785"/>
      <c r="CM74" s="782" t="s">
        <v>1066</v>
      </c>
      <c r="CN74" s="782" t="s">
        <v>1066</v>
      </c>
      <c r="CO74" s="785"/>
      <c r="CP74" s="785"/>
      <c r="CQ74" s="1068" t="s">
        <v>1068</v>
      </c>
      <c r="CR74" s="276"/>
      <c r="CS74" s="1087">
        <v>45023</v>
      </c>
      <c r="CT74" s="1090">
        <v>45156</v>
      </c>
      <c r="CU74" s="1093"/>
      <c r="CV74" s="788"/>
      <c r="CW74" s="788"/>
      <c r="CX74" s="788"/>
      <c r="CY74" s="788"/>
      <c r="CZ74" s="788"/>
      <c r="DA74" s="782" t="s">
        <v>1066</v>
      </c>
      <c r="DB74" s="782" t="s">
        <v>1066</v>
      </c>
      <c r="DC74" s="788"/>
      <c r="DD74" s="788"/>
      <c r="DE74" s="782" t="s">
        <v>1066</v>
      </c>
      <c r="DF74" s="782" t="s">
        <v>1066</v>
      </c>
      <c r="DG74" s="788"/>
      <c r="DH74" s="788"/>
      <c r="DI74" s="782" t="s">
        <v>1067</v>
      </c>
      <c r="DJ74" s="782" t="s">
        <v>1067</v>
      </c>
      <c r="DK74" s="788"/>
      <c r="DL74" s="788"/>
      <c r="DM74" s="782" t="s">
        <v>1066</v>
      </c>
      <c r="DN74" s="782" t="s">
        <v>1066</v>
      </c>
      <c r="DO74" s="788"/>
      <c r="DP74" s="788"/>
      <c r="DQ74" s="1068" t="s">
        <v>1068</v>
      </c>
      <c r="DR74" s="265"/>
      <c r="DS74" s="266"/>
      <c r="DT74" s="267"/>
      <c r="DU74" s="267"/>
      <c r="DV74" s="268"/>
    </row>
    <row r="75" spans="1:126" ht="66.75" customHeight="1" x14ac:dyDescent="0.25">
      <c r="A75" s="275"/>
      <c r="B75" s="798"/>
      <c r="C75" s="849"/>
      <c r="D75" s="849"/>
      <c r="E75" s="849"/>
      <c r="F75" s="867"/>
      <c r="G75" s="852"/>
      <c r="H75" s="503" t="s">
        <v>1081</v>
      </c>
      <c r="I75" s="414" t="s">
        <v>882</v>
      </c>
      <c r="J75" s="855"/>
      <c r="K75" s="817"/>
      <c r="L75" s="870"/>
      <c r="M75" s="260"/>
      <c r="N75" s="864"/>
      <c r="O75" s="861"/>
      <c r="P75" s="858"/>
      <c r="Q75" s="808"/>
      <c r="R75" s="811"/>
      <c r="S75" s="814"/>
      <c r="T75" s="445"/>
      <c r="U75" s="531" t="s">
        <v>1083</v>
      </c>
      <c r="V75" s="465" t="s">
        <v>731</v>
      </c>
      <c r="W75" s="884"/>
      <c r="X75" s="847">
        <v>25</v>
      </c>
      <c r="Y75" s="847"/>
      <c r="Z75" s="847"/>
      <c r="AA75" s="847"/>
      <c r="AB75" s="847"/>
      <c r="AC75" s="847"/>
      <c r="AD75" s="847"/>
      <c r="AE75" s="847"/>
      <c r="AF75" s="847">
        <v>15</v>
      </c>
      <c r="AG75" s="847"/>
      <c r="AH75" s="466">
        <f t="shared" si="54"/>
        <v>40</v>
      </c>
      <c r="AI75" s="479">
        <v>0.216</v>
      </c>
      <c r="AJ75" s="1132"/>
      <c r="AK75" s="1127" t="s">
        <v>189</v>
      </c>
      <c r="AL75" s="1128"/>
      <c r="AM75" s="1129" t="s">
        <v>577</v>
      </c>
      <c r="AN75" s="1130"/>
      <c r="AO75" s="1127" t="s">
        <v>189</v>
      </c>
      <c r="AP75" s="1128"/>
      <c r="AQ75" s="534" t="s">
        <v>1086</v>
      </c>
      <c r="AR75" s="435" t="s">
        <v>604</v>
      </c>
      <c r="AS75" s="538" t="s">
        <v>1090</v>
      </c>
      <c r="AT75" s="539" t="s">
        <v>1089</v>
      </c>
      <c r="AU75" s="541" t="s">
        <v>1093</v>
      </c>
      <c r="AV75" s="373"/>
      <c r="AW75" s="1141"/>
      <c r="AX75" s="1138"/>
      <c r="AY75" s="1135"/>
      <c r="AZ75" s="1138"/>
      <c r="BA75" s="1155"/>
      <c r="BB75" s="991"/>
      <c r="BC75" s="277"/>
      <c r="BD75" s="470"/>
      <c r="BE75" s="359">
        <v>0.8</v>
      </c>
      <c r="BF75" s="471" t="str">
        <f>IF(ISERROR(IF(S74="R.INHERENTE
4","R. INHERENTE",(IF(BA74="R.RESIDUAL
4","R. RESIDUAL"," ")))),"",(IF(S74="R.INHERENTE
4","R. INHERENTE",(IF(BA74="R.RESIDUAL
4","R. RESIDUAL"," ")))))</f>
        <v xml:space="preserve"> </v>
      </c>
      <c r="BG75" s="472" t="str">
        <f>IF(ISERROR(IF(S74="R.INHERENTE
9","R. INHERENTE",(IF(BA74="R.RESIDUAL
9","R. RESIDUAL"," ")))),"",(IF(S74="R.INHERENTE
9","R. INHERENTE",(IF(BA74="R.RESIDUAL
9","R. RESIDUAL"," ")))))</f>
        <v xml:space="preserve"> </v>
      </c>
      <c r="BH75" s="473" t="str">
        <f>IF(ISERROR(IF(S74="R.INHERENTE
14","R. INHERENTE",(IF(BA74="R.RESIDUAL
14","R. RESIDUAL"," ")))),"",(IF(S74="R.INHERENTE
14","R. INHERENTE",(IF(BA74="R.RESIDUAL
14","R. RESIDUAL"," ")))))</f>
        <v xml:space="preserve"> </v>
      </c>
      <c r="BI75" s="474" t="str">
        <f>IF(ISERROR(IF(S74="R.INHERENTE
19","R. INHERENTE",(IF(BA74="R.RESIDUAL
19","R. RESIDUAL"," ")))),"",(IF(S74="R.INHERENTE
19","R. INHERENTE",(IF(BA74="R.RESIDUAL
19","R. RESIDUAL"," ")))))</f>
        <v xml:space="preserve"> </v>
      </c>
      <c r="BJ75" s="475" t="str">
        <f>IF(ISERROR(IF(S74="R.INHERENTE
24","R. INHERENTE",(IF(BA74="R.RESIDUAL
24","R. RESIDUAL"," ")))),"",(IF(S74="R.INHERENTE
24","R. INHERENTE",(IF(BA74="R.RESIDUAL
24","R. RESIDUAL"," ")))))</f>
        <v xml:space="preserve"> </v>
      </c>
      <c r="BK75" s="263"/>
      <c r="BL75" s="1097"/>
      <c r="BM75" s="1100"/>
      <c r="BN75" s="985"/>
      <c r="BO75" s="985"/>
      <c r="BP75" s="985"/>
      <c r="BQ75" s="988"/>
      <c r="BR75" s="355"/>
      <c r="BS75" s="1027"/>
      <c r="BT75" s="780"/>
      <c r="BU75" s="1024"/>
      <c r="BV75" s="261"/>
      <c r="BW75" s="982"/>
      <c r="BX75" s="1045"/>
      <c r="BY75" s="786"/>
      <c r="BZ75" s="786"/>
      <c r="CA75" s="783"/>
      <c r="CB75" s="783"/>
      <c r="CC75" s="786"/>
      <c r="CD75" s="786"/>
      <c r="CE75" s="783"/>
      <c r="CF75" s="783"/>
      <c r="CG75" s="786"/>
      <c r="CH75" s="786"/>
      <c r="CI75" s="783"/>
      <c r="CJ75" s="783"/>
      <c r="CK75" s="786"/>
      <c r="CL75" s="786"/>
      <c r="CM75" s="783"/>
      <c r="CN75" s="783"/>
      <c r="CO75" s="786"/>
      <c r="CP75" s="786"/>
      <c r="CQ75" s="1069"/>
      <c r="CR75" s="276"/>
      <c r="CS75" s="1088"/>
      <c r="CT75" s="1091"/>
      <c r="CU75" s="1094"/>
      <c r="CV75" s="789"/>
      <c r="CW75" s="789"/>
      <c r="CX75" s="789"/>
      <c r="CY75" s="789"/>
      <c r="CZ75" s="789"/>
      <c r="DA75" s="783"/>
      <c r="DB75" s="783"/>
      <c r="DC75" s="789"/>
      <c r="DD75" s="789"/>
      <c r="DE75" s="783"/>
      <c r="DF75" s="783"/>
      <c r="DG75" s="789"/>
      <c r="DH75" s="789"/>
      <c r="DI75" s="783"/>
      <c r="DJ75" s="783"/>
      <c r="DK75" s="789"/>
      <c r="DL75" s="789"/>
      <c r="DM75" s="783"/>
      <c r="DN75" s="783"/>
      <c r="DO75" s="789"/>
      <c r="DP75" s="789"/>
      <c r="DQ75" s="1069"/>
      <c r="DR75" s="265"/>
      <c r="DS75" s="269"/>
      <c r="DT75" s="270"/>
      <c r="DU75" s="270"/>
      <c r="DV75" s="271"/>
    </row>
    <row r="76" spans="1:126" ht="66.75" customHeight="1" x14ac:dyDescent="0.25">
      <c r="A76" s="275"/>
      <c r="B76" s="798"/>
      <c r="C76" s="849"/>
      <c r="D76" s="849"/>
      <c r="E76" s="849"/>
      <c r="F76" s="867"/>
      <c r="G76" s="852"/>
      <c r="H76" s="365"/>
      <c r="I76" s="414"/>
      <c r="J76" s="855"/>
      <c r="K76" s="817"/>
      <c r="L76" s="870"/>
      <c r="M76" s="260"/>
      <c r="N76" s="864"/>
      <c r="O76" s="861"/>
      <c r="P76" s="858"/>
      <c r="Q76" s="808"/>
      <c r="R76" s="811"/>
      <c r="S76" s="814"/>
      <c r="T76" s="445"/>
      <c r="U76" s="531" t="s">
        <v>1084</v>
      </c>
      <c r="V76" s="465" t="s">
        <v>731</v>
      </c>
      <c r="W76" s="884"/>
      <c r="X76" s="847"/>
      <c r="Y76" s="847"/>
      <c r="Z76" s="847">
        <v>15</v>
      </c>
      <c r="AA76" s="847"/>
      <c r="AB76" s="847"/>
      <c r="AC76" s="847"/>
      <c r="AD76" s="847"/>
      <c r="AE76" s="847"/>
      <c r="AF76" s="847">
        <v>15</v>
      </c>
      <c r="AG76" s="847"/>
      <c r="AH76" s="466">
        <f t="shared" si="54"/>
        <v>30</v>
      </c>
      <c r="AI76" s="479">
        <v>0.151</v>
      </c>
      <c r="AJ76" s="1132"/>
      <c r="AK76" s="1127" t="s">
        <v>189</v>
      </c>
      <c r="AL76" s="1128"/>
      <c r="AM76" s="1129" t="s">
        <v>577</v>
      </c>
      <c r="AN76" s="1130"/>
      <c r="AO76" s="1127" t="s">
        <v>189</v>
      </c>
      <c r="AP76" s="1128"/>
      <c r="AQ76" s="534" t="s">
        <v>1087</v>
      </c>
      <c r="AR76" s="435" t="s">
        <v>604</v>
      </c>
      <c r="AS76" s="538" t="s">
        <v>1091</v>
      </c>
      <c r="AT76" s="540" t="s">
        <v>1089</v>
      </c>
      <c r="AU76" s="541" t="s">
        <v>1093</v>
      </c>
      <c r="AV76" s="373"/>
      <c r="AW76" s="1141"/>
      <c r="AX76" s="1138"/>
      <c r="AY76" s="1135"/>
      <c r="AZ76" s="1138"/>
      <c r="BA76" s="1155"/>
      <c r="BB76" s="991"/>
      <c r="BC76" s="277"/>
      <c r="BD76" s="470"/>
      <c r="BE76" s="359">
        <v>0.60000000000000009</v>
      </c>
      <c r="BF76" s="471" t="str">
        <f>IF(ISERROR(IF(S74="R.INHERENTE
3","R. INHERENTE",(IF(BA74="R.RESIDUAL
3","R. RESIDUAL"," ")))),"",(IF(S74="R.INHERENTE
3","R. INHERENTE",(IF(BA74="R.RESIDUAL
3","R. RESIDUAL"," ")))))</f>
        <v xml:space="preserve"> </v>
      </c>
      <c r="BG76" s="472" t="str">
        <f>IF(ISERROR(IF(S74="R.INHERENTE
8","R. INHERENTE",(IF(BA74="R.RESIDUAL
8","R. RESIDUAL"," ")))),"",(IF(S74="R.INHERENTE
8","R. INHERENTE",(IF(BA74="R.RESIDUAL
8","R. RESIDUAL"," ")))))</f>
        <v xml:space="preserve"> </v>
      </c>
      <c r="BH76" s="473" t="str">
        <f>IF(ISERROR(IF(S74="R.INHERENTE
13","R. INHERENTE",(IF(BA74="R.RESIDUAL
13","R. RESIDUAL"," ")))),"",(IF(S74="R.INHERENTE
13","R. INHERENTE",(IF(BA74="R.RESIDUAL
13","R. RESIDUAL"," ")))))</f>
        <v xml:space="preserve"> </v>
      </c>
      <c r="BI76" s="474" t="str">
        <f>IF(ISERROR(IF(S74="R.INHERENTE
18","R. INHERENTE",(IF(BA74="R.RESIDUAL
18","R. RESIDUAL"," ")))),"",(IF(S74="R.INHERENTE
18","R. INHERENTE",(IF(BA74="R.RESIDUAL
18","R. RESIDUAL"," ")))))</f>
        <v>R. INHERENTE</v>
      </c>
      <c r="BJ76" s="475" t="str">
        <f>IF(ISERROR(IF(S74="R.INHERENTE
23","R. INHERENTE",(IF(BA74="R.RESIDUAL
23","R. RESIDUAL"," ")))),"",(IF(S74="R.INHERENTE
23","R. INHERENTE",(IF(BA74="R.RESIDUAL
23","R. RESIDUAL"," ")))))</f>
        <v xml:space="preserve"> </v>
      </c>
      <c r="BK76" s="263"/>
      <c r="BL76" s="1097"/>
      <c r="BM76" s="1100"/>
      <c r="BN76" s="985"/>
      <c r="BO76" s="985"/>
      <c r="BP76" s="985"/>
      <c r="BQ76" s="988"/>
      <c r="BR76" s="355"/>
      <c r="BS76" s="1027"/>
      <c r="BT76" s="780"/>
      <c r="BU76" s="1024"/>
      <c r="BV76" s="261"/>
      <c r="BW76" s="982"/>
      <c r="BX76" s="1045"/>
      <c r="BY76" s="786"/>
      <c r="BZ76" s="786"/>
      <c r="CA76" s="783"/>
      <c r="CB76" s="783"/>
      <c r="CC76" s="786"/>
      <c r="CD76" s="786"/>
      <c r="CE76" s="783"/>
      <c r="CF76" s="783"/>
      <c r="CG76" s="786"/>
      <c r="CH76" s="786"/>
      <c r="CI76" s="783"/>
      <c r="CJ76" s="783"/>
      <c r="CK76" s="786"/>
      <c r="CL76" s="786"/>
      <c r="CM76" s="783"/>
      <c r="CN76" s="783"/>
      <c r="CO76" s="786"/>
      <c r="CP76" s="786"/>
      <c r="CQ76" s="1069"/>
      <c r="CR76" s="276"/>
      <c r="CS76" s="1088"/>
      <c r="CT76" s="1091"/>
      <c r="CU76" s="1094"/>
      <c r="CV76" s="789"/>
      <c r="CW76" s="789"/>
      <c r="CX76" s="789"/>
      <c r="CY76" s="789"/>
      <c r="CZ76" s="789"/>
      <c r="DA76" s="783"/>
      <c r="DB76" s="783"/>
      <c r="DC76" s="789"/>
      <c r="DD76" s="789"/>
      <c r="DE76" s="783"/>
      <c r="DF76" s="783"/>
      <c r="DG76" s="789"/>
      <c r="DH76" s="789"/>
      <c r="DI76" s="783"/>
      <c r="DJ76" s="783"/>
      <c r="DK76" s="789"/>
      <c r="DL76" s="789"/>
      <c r="DM76" s="783"/>
      <c r="DN76" s="783"/>
      <c r="DO76" s="789"/>
      <c r="DP76" s="789"/>
      <c r="DQ76" s="1069"/>
      <c r="DR76" s="265"/>
      <c r="DS76" s="269"/>
      <c r="DT76" s="270"/>
      <c r="DU76" s="270"/>
      <c r="DV76" s="271"/>
    </row>
    <row r="77" spans="1:126" ht="66.75" customHeight="1" x14ac:dyDescent="0.25">
      <c r="A77" s="275"/>
      <c r="B77" s="798"/>
      <c r="C77" s="849"/>
      <c r="D77" s="849"/>
      <c r="E77" s="849"/>
      <c r="F77" s="867"/>
      <c r="G77" s="852"/>
      <c r="H77" s="365"/>
      <c r="I77" s="414"/>
      <c r="J77" s="855"/>
      <c r="K77" s="817"/>
      <c r="L77" s="870"/>
      <c r="M77" s="260"/>
      <c r="N77" s="864"/>
      <c r="O77" s="861"/>
      <c r="P77" s="858"/>
      <c r="Q77" s="808"/>
      <c r="R77" s="811"/>
      <c r="S77" s="814"/>
      <c r="T77" s="445"/>
      <c r="U77" s="531"/>
      <c r="V77" s="465"/>
      <c r="W77" s="884"/>
      <c r="X77" s="847"/>
      <c r="Y77" s="847"/>
      <c r="Z77" s="847"/>
      <c r="AA77" s="847"/>
      <c r="AB77" s="847"/>
      <c r="AC77" s="847"/>
      <c r="AD77" s="847"/>
      <c r="AE77" s="847"/>
      <c r="AF77" s="847"/>
      <c r="AG77" s="847"/>
      <c r="AH77" s="466">
        <f t="shared" si="54"/>
        <v>0</v>
      </c>
      <c r="AI77" s="479"/>
      <c r="AJ77" s="1132"/>
      <c r="AK77" s="1127"/>
      <c r="AL77" s="1128"/>
      <c r="AM77" s="1129"/>
      <c r="AN77" s="1130"/>
      <c r="AO77" s="1127"/>
      <c r="AP77" s="1128"/>
      <c r="AQ77" s="534"/>
      <c r="AR77" s="435"/>
      <c r="AS77" s="468"/>
      <c r="AT77" s="480"/>
      <c r="AU77" s="481"/>
      <c r="AV77" s="373"/>
      <c r="AW77" s="1141"/>
      <c r="AX77" s="1138"/>
      <c r="AY77" s="1135"/>
      <c r="AZ77" s="1138"/>
      <c r="BA77" s="1155"/>
      <c r="BB77" s="991"/>
      <c r="BC77" s="277"/>
      <c r="BD77" s="470"/>
      <c r="BE77" s="359">
        <v>0.4</v>
      </c>
      <c r="BF77" s="471" t="str">
        <f>IF(ISERROR(IF(S74="R.INHERENTE
2","R. INHERENTE",(IF(BA74="R.RESIDUAL
2","R. RESIDUAL"," ")))),"",(IF(S74="R.INHERENTE
2","R. INHERENTE",(IF(BA74="R.RESIDUAL
2","R. RESIDUAL"," ")))))</f>
        <v xml:space="preserve"> </v>
      </c>
      <c r="BG77" s="472" t="str">
        <f>IF(ISERROR(IF(S74="R.INHERENTE
7","R. INHERENTE",(IF(BA74="R.RESIDUAL
7","R. RESIDUAL"," ")))),"",(IF(S74="R.INHERENTE
7","R. INHERENTE",(IF(BA74="R.RESIDUAL
7","R. RESIDUAL"," ")))))</f>
        <v xml:space="preserve"> </v>
      </c>
      <c r="BH77" s="482" t="str">
        <f>IF(ISERROR(IF(S74="R.INHERENTE
12","R. INHERENTE",(IF(BA74="R.RESIDUAL
12","R. RESIDUAL"," ")))),"",(IF(S74="R.INHERENTE
12","R. INHERENTE",(IF(BA74="R.RESIDUAL
12","R. RESIDUAL"," ")))))</f>
        <v xml:space="preserve"> </v>
      </c>
      <c r="BI77" s="473" t="str">
        <f>IF(ISERROR(IF(S74="R.INHERENTE
17","R. INHERENTE",(IF(BA74="R.RESIDUAL
17","R. RESIDUAL"," ")))),"",(IF(S74="R.INHERENTE
17","R. INHERENTE",(IF(BA74="R.RESIDUAL
17","R. RESIDUAL"," ")))))</f>
        <v xml:space="preserve"> </v>
      </c>
      <c r="BJ77" s="475" t="str">
        <f>IF(ISERROR(IF(S74="R.INHERENTE
22","R. INHERENTE",(IF(BA74="R.RESIDUAL
22","R. RESIDUAL"," ")))),"",(IF(S74="R.INHERENTE
22","R. INHERENTE",(IF(BA74="R.RESIDUAL
22","R. RESIDUAL"," ")))))</f>
        <v xml:space="preserve"> </v>
      </c>
      <c r="BK77" s="263"/>
      <c r="BL77" s="1097"/>
      <c r="BM77" s="1100"/>
      <c r="BN77" s="985"/>
      <c r="BO77" s="985"/>
      <c r="BP77" s="985"/>
      <c r="BQ77" s="988"/>
      <c r="BR77" s="355"/>
      <c r="BS77" s="1027"/>
      <c r="BT77" s="780"/>
      <c r="BU77" s="1024"/>
      <c r="BV77" s="261"/>
      <c r="BW77" s="982"/>
      <c r="BX77" s="1045"/>
      <c r="BY77" s="786"/>
      <c r="BZ77" s="786"/>
      <c r="CA77" s="783"/>
      <c r="CB77" s="783"/>
      <c r="CC77" s="786"/>
      <c r="CD77" s="786"/>
      <c r="CE77" s="783"/>
      <c r="CF77" s="783"/>
      <c r="CG77" s="786"/>
      <c r="CH77" s="786"/>
      <c r="CI77" s="783"/>
      <c r="CJ77" s="783"/>
      <c r="CK77" s="786"/>
      <c r="CL77" s="786"/>
      <c r="CM77" s="783"/>
      <c r="CN77" s="783"/>
      <c r="CO77" s="786"/>
      <c r="CP77" s="786"/>
      <c r="CQ77" s="1069"/>
      <c r="CR77" s="276"/>
      <c r="CS77" s="1088"/>
      <c r="CT77" s="1091"/>
      <c r="CU77" s="1094"/>
      <c r="CV77" s="789"/>
      <c r="CW77" s="789"/>
      <c r="CX77" s="789"/>
      <c r="CY77" s="789"/>
      <c r="CZ77" s="789"/>
      <c r="DA77" s="783"/>
      <c r="DB77" s="783"/>
      <c r="DC77" s="789"/>
      <c r="DD77" s="789"/>
      <c r="DE77" s="783"/>
      <c r="DF77" s="783"/>
      <c r="DG77" s="789"/>
      <c r="DH77" s="789"/>
      <c r="DI77" s="783"/>
      <c r="DJ77" s="783"/>
      <c r="DK77" s="789"/>
      <c r="DL77" s="789"/>
      <c r="DM77" s="783"/>
      <c r="DN77" s="783"/>
      <c r="DO77" s="789"/>
      <c r="DP77" s="789"/>
      <c r="DQ77" s="1069"/>
      <c r="DR77" s="265"/>
      <c r="DS77" s="269"/>
      <c r="DT77" s="270"/>
      <c r="DU77" s="270"/>
      <c r="DV77" s="271"/>
    </row>
    <row r="78" spans="1:126" ht="66.75" customHeight="1" thickBot="1" x14ac:dyDescent="0.3">
      <c r="A78" s="275"/>
      <c r="B78" s="799"/>
      <c r="C78" s="850"/>
      <c r="D78" s="850"/>
      <c r="E78" s="850"/>
      <c r="F78" s="868"/>
      <c r="G78" s="853"/>
      <c r="H78" s="366"/>
      <c r="I78" s="438"/>
      <c r="J78" s="856"/>
      <c r="K78" s="818"/>
      <c r="L78" s="871"/>
      <c r="M78" s="260"/>
      <c r="N78" s="865"/>
      <c r="O78" s="862"/>
      <c r="P78" s="859"/>
      <c r="Q78" s="809"/>
      <c r="R78" s="812"/>
      <c r="S78" s="815"/>
      <c r="T78" s="445"/>
      <c r="U78" s="532"/>
      <c r="V78" s="483"/>
      <c r="W78" s="885"/>
      <c r="X78" s="875"/>
      <c r="Y78" s="875"/>
      <c r="Z78" s="875"/>
      <c r="AA78" s="875"/>
      <c r="AB78" s="875"/>
      <c r="AC78" s="875"/>
      <c r="AD78" s="875"/>
      <c r="AE78" s="875"/>
      <c r="AF78" s="875"/>
      <c r="AG78" s="875"/>
      <c r="AH78" s="484">
        <f t="shared" si="54"/>
        <v>0</v>
      </c>
      <c r="AI78" s="485"/>
      <c r="AJ78" s="1133"/>
      <c r="AK78" s="1157"/>
      <c r="AL78" s="1158"/>
      <c r="AM78" s="1159"/>
      <c r="AN78" s="1160"/>
      <c r="AO78" s="1157"/>
      <c r="AP78" s="1158"/>
      <c r="AQ78" s="535"/>
      <c r="AR78" s="486"/>
      <c r="AS78" s="487"/>
      <c r="AT78" s="488"/>
      <c r="AU78" s="489"/>
      <c r="AV78" s="373"/>
      <c r="AW78" s="1142"/>
      <c r="AX78" s="1139"/>
      <c r="AY78" s="1136"/>
      <c r="AZ78" s="1139"/>
      <c r="BA78" s="1156"/>
      <c r="BB78" s="992"/>
      <c r="BC78" s="277"/>
      <c r="BD78" s="470"/>
      <c r="BE78" s="360">
        <v>0.2</v>
      </c>
      <c r="BF78" s="490" t="str">
        <f>IF(ISERROR(IF(S74="R.INHERENTE
1","R. INHERENTE",(IF(BA74="R.RESIDUAL
1","R. RESIDUAL"," ")))),"",(IF(S74="R.INHERENTE
1","R. INHERENTE",(IF(BA74="R.RESIDUAL
1","R. RESIDUAL"," ")))))</f>
        <v xml:space="preserve"> </v>
      </c>
      <c r="BG78" s="491" t="str">
        <f>IF(ISERROR(IF(S74="R.INHERENTE
6","R. INHERENTE",(IF(BA74="R.RESIDUAL
6","R. RESIDUAL"," ")))),"",(IF(S74="R.INHERENTE
6","R. INHERENTE",(IF(BA74="R.RESIDUAL
6","R. RESIDUAL"," ")))))</f>
        <v xml:space="preserve"> </v>
      </c>
      <c r="BH78" s="492" t="str">
        <f>IF(ISERROR(IF(S74="R.INHERENTE
11","R. INHERENTE",(IF(BA74="R.RESIDUAL
11","R. RESIDUAL"," ")))),"",(IF(S74="R.INHERENTE
11","R. INHERENTE",(IF(BA74="R.RESIDUAL
11","R. RESIDUAL"," ")))))</f>
        <v xml:space="preserve"> </v>
      </c>
      <c r="BI78" s="493" t="str">
        <f>IF(ISERROR(IF(S74="R.INHERENTE
16","R. INHERENTE",(IF(BA74="R.RESIDUAL
16","R. RESIDUAL"," ")))),"",(IF(S74="R.INHERENTE
16","R. INHERENTE",(IF(BA74="R.RESIDUAL
16","R. RESIDUAL"," ")))))</f>
        <v>R. RESIDUAL</v>
      </c>
      <c r="BJ78" s="494" t="str">
        <f>IF(ISERROR(IF(S74="R.INHERENTE
21","R. INHERENTE",(IF(BA74="R.RESIDUAL
21","R. RESIDUAL"," ")))),"",(IF(S74="R.INHERENTE
21","R. INHERENTE",(IF(BA74="R.RESIDUAL
21","R. RESIDUAL"," ")))))</f>
        <v xml:space="preserve"> </v>
      </c>
      <c r="BK78" s="263"/>
      <c r="BL78" s="1098"/>
      <c r="BM78" s="1101"/>
      <c r="BN78" s="986"/>
      <c r="BO78" s="986"/>
      <c r="BP78" s="986"/>
      <c r="BQ78" s="989"/>
      <c r="BR78" s="355"/>
      <c r="BS78" s="1028"/>
      <c r="BT78" s="781"/>
      <c r="BU78" s="1025"/>
      <c r="BV78" s="261"/>
      <c r="BW78" s="983"/>
      <c r="BX78" s="1046"/>
      <c r="BY78" s="787"/>
      <c r="BZ78" s="787"/>
      <c r="CA78" s="784"/>
      <c r="CB78" s="784"/>
      <c r="CC78" s="787"/>
      <c r="CD78" s="787"/>
      <c r="CE78" s="784"/>
      <c r="CF78" s="784"/>
      <c r="CG78" s="787"/>
      <c r="CH78" s="787"/>
      <c r="CI78" s="784"/>
      <c r="CJ78" s="784"/>
      <c r="CK78" s="787"/>
      <c r="CL78" s="787"/>
      <c r="CM78" s="784"/>
      <c r="CN78" s="784"/>
      <c r="CO78" s="787"/>
      <c r="CP78" s="787"/>
      <c r="CQ78" s="1070"/>
      <c r="CR78" s="276"/>
      <c r="CS78" s="1089"/>
      <c r="CT78" s="1092"/>
      <c r="CU78" s="1095"/>
      <c r="CV78" s="790"/>
      <c r="CW78" s="790"/>
      <c r="CX78" s="790"/>
      <c r="CY78" s="790"/>
      <c r="CZ78" s="790"/>
      <c r="DA78" s="784"/>
      <c r="DB78" s="784"/>
      <c r="DC78" s="790"/>
      <c r="DD78" s="790"/>
      <c r="DE78" s="784"/>
      <c r="DF78" s="784"/>
      <c r="DG78" s="790"/>
      <c r="DH78" s="790"/>
      <c r="DI78" s="784"/>
      <c r="DJ78" s="784"/>
      <c r="DK78" s="790"/>
      <c r="DL78" s="790"/>
      <c r="DM78" s="784"/>
      <c r="DN78" s="784"/>
      <c r="DO78" s="790"/>
      <c r="DP78" s="790"/>
      <c r="DQ78" s="1070"/>
      <c r="DR78" s="265"/>
      <c r="DS78" s="272"/>
      <c r="DT78" s="273"/>
      <c r="DU78" s="273"/>
      <c r="DV78" s="274"/>
    </row>
    <row r="79" spans="1:126" ht="66.75" customHeight="1" x14ac:dyDescent="0.25">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277"/>
      <c r="AX79" s="277"/>
      <c r="AY79" s="277"/>
      <c r="AZ79" s="277"/>
      <c r="BA79" s="277"/>
      <c r="BB79" s="364"/>
      <c r="BC79" s="364"/>
      <c r="BD79" s="364"/>
      <c r="BF79" s="367">
        <v>0.2</v>
      </c>
      <c r="BG79" s="368">
        <v>0.4</v>
      </c>
      <c r="BH79" s="368">
        <v>0.60000000000000009</v>
      </c>
      <c r="BI79" s="368">
        <v>0.8</v>
      </c>
      <c r="BJ79" s="368">
        <v>1</v>
      </c>
    </row>
  </sheetData>
  <sheetProtection formatCells="0" formatColumns="0" formatRows="0"/>
  <protectedRanges>
    <protectedRange password="CC55" sqref="AP11:AP18 AW11:AZ18 AQ11:AV15 AQ17:AV17 BL11:BL12 BM15:BV16 BA11:BK13 BM11:DR13 BF15:BK16 AP224:DR1048576 BL14 AP2:DR10" name="Rango1"/>
  </protectedRanges>
  <dataConsolidate/>
  <mergeCells count="1279">
    <mergeCell ref="B9:H9"/>
    <mergeCell ref="I9:P9"/>
    <mergeCell ref="B10:H10"/>
    <mergeCell ref="I10:P10"/>
    <mergeCell ref="CF44:CF48"/>
    <mergeCell ref="CG44:CG48"/>
    <mergeCell ref="CH44:CH48"/>
    <mergeCell ref="DE44:DE48"/>
    <mergeCell ref="DF44:DF48"/>
    <mergeCell ref="DG44:DG48"/>
    <mergeCell ref="DH44:DH48"/>
    <mergeCell ref="BT50:BT54"/>
    <mergeCell ref="CE50:CE54"/>
    <mergeCell ref="CF50:CF54"/>
    <mergeCell ref="CG50:CG54"/>
    <mergeCell ref="CH50:CH54"/>
    <mergeCell ref="DE50:DE54"/>
    <mergeCell ref="DF50:DF54"/>
    <mergeCell ref="DG50:DG54"/>
    <mergeCell ref="DH50:DH54"/>
    <mergeCell ref="BW44:BW48"/>
    <mergeCell ref="BX44:BX48"/>
    <mergeCell ref="BY44:BY48"/>
    <mergeCell ref="BZ44:BZ48"/>
    <mergeCell ref="CA44:CA48"/>
    <mergeCell ref="CB44:CB48"/>
    <mergeCell ref="CC44:CC48"/>
    <mergeCell ref="CD44:CD48"/>
    <mergeCell ref="CI44:CI48"/>
    <mergeCell ref="CW44:CX48"/>
    <mergeCell ref="CV44:CV48"/>
    <mergeCell ref="CT44:CT48"/>
    <mergeCell ref="CU44:CU48"/>
    <mergeCell ref="CY44:CZ48"/>
    <mergeCell ref="BT44:BT48"/>
    <mergeCell ref="M2:P4"/>
    <mergeCell ref="I6:P6"/>
    <mergeCell ref="I7:P7"/>
    <mergeCell ref="I8:P8"/>
    <mergeCell ref="AJ20:AJ24"/>
    <mergeCell ref="AJ26:AJ30"/>
    <mergeCell ref="AJ32:AJ36"/>
    <mergeCell ref="AJ38:AJ42"/>
    <mergeCell ref="AJ44:AJ48"/>
    <mergeCell ref="AJ50:AJ54"/>
    <mergeCell ref="AJ56:AJ60"/>
    <mergeCell ref="AJ62:AJ66"/>
    <mergeCell ref="N44:N48"/>
    <mergeCell ref="O44:O48"/>
    <mergeCell ref="P44:P48"/>
    <mergeCell ref="Q44:Q48"/>
    <mergeCell ref="R44:R48"/>
    <mergeCell ref="S44:S48"/>
    <mergeCell ref="AF66:AG66"/>
    <mergeCell ref="AB63:AC63"/>
    <mergeCell ref="AD63:AE63"/>
    <mergeCell ref="AF63:AG63"/>
    <mergeCell ref="O56:O60"/>
    <mergeCell ref="P56:P60"/>
    <mergeCell ref="Q56:Q60"/>
    <mergeCell ref="R56:R60"/>
    <mergeCell ref="S56:S60"/>
    <mergeCell ref="X66:Y66"/>
    <mergeCell ref="Z66:AA66"/>
    <mergeCell ref="AB66:AC66"/>
    <mergeCell ref="AD66:AE66"/>
    <mergeCell ref="W38:W42"/>
    <mergeCell ref="W44:W48"/>
    <mergeCell ref="W50:W54"/>
    <mergeCell ref="W56:W60"/>
    <mergeCell ref="W62:W66"/>
    <mergeCell ref="W68:W72"/>
    <mergeCell ref="W74:W78"/>
    <mergeCell ref="DO68:DO72"/>
    <mergeCell ref="DP68:DP72"/>
    <mergeCell ref="DN62:DN66"/>
    <mergeCell ref="DO62:DO66"/>
    <mergeCell ref="DP62:DP66"/>
    <mergeCell ref="DM50:DM54"/>
    <mergeCell ref="DN50:DN54"/>
    <mergeCell ref="DO50:DO54"/>
    <mergeCell ref="DP50:DP54"/>
    <mergeCell ref="DL44:DL48"/>
    <mergeCell ref="DM44:DM48"/>
    <mergeCell ref="DN44:DN48"/>
    <mergeCell ref="DO44:DO48"/>
    <mergeCell ref="DP44:DP48"/>
    <mergeCell ref="DK38:DK42"/>
    <mergeCell ref="DL38:DL42"/>
    <mergeCell ref="DM38:DM42"/>
    <mergeCell ref="DM68:DM72"/>
    <mergeCell ref="DN68:DN72"/>
    <mergeCell ref="DL62:DL66"/>
    <mergeCell ref="DA74:DA78"/>
    <mergeCell ref="DB74:DB78"/>
    <mergeCell ref="DD74:DD78"/>
    <mergeCell ref="CI74:CI78"/>
    <mergeCell ref="CE44:CE48"/>
    <mergeCell ref="CF20:CF24"/>
    <mergeCell ref="CG20:CG24"/>
    <mergeCell ref="CH20:CH24"/>
    <mergeCell ref="DE17:DH17"/>
    <mergeCell ref="DE18:DH18"/>
    <mergeCell ref="DE20:DE24"/>
    <mergeCell ref="DF20:DF24"/>
    <mergeCell ref="DG20:DG24"/>
    <mergeCell ref="DH20:DH24"/>
    <mergeCell ref="CW17:CZ17"/>
    <mergeCell ref="CW18:CZ18"/>
    <mergeCell ref="CW20:CX24"/>
    <mergeCell ref="CY20:CZ24"/>
    <mergeCell ref="CW19:CX19"/>
    <mergeCell ref="CY19:CZ19"/>
    <mergeCell ref="DA44:DA48"/>
    <mergeCell ref="DB44:DB48"/>
    <mergeCell ref="DC44:DC48"/>
    <mergeCell ref="DD44:DD48"/>
    <mergeCell ref="CL44:CL48"/>
    <mergeCell ref="CM44:CM48"/>
    <mergeCell ref="CN44:CN48"/>
    <mergeCell ref="CO44:CO48"/>
    <mergeCell ref="CP44:CP48"/>
    <mergeCell ref="CQ44:CQ48"/>
    <mergeCell ref="CS44:CS48"/>
    <mergeCell ref="DB38:DB42"/>
    <mergeCell ref="DC38:DC42"/>
    <mergeCell ref="DD38:DD42"/>
    <mergeCell ref="CT32:CT36"/>
    <mergeCell ref="CU32:CU36"/>
    <mergeCell ref="CV32:CV36"/>
    <mergeCell ref="CQ74:CQ78"/>
    <mergeCell ref="CS74:CS78"/>
    <mergeCell ref="CT74:CT78"/>
    <mergeCell ref="CK56:CK60"/>
    <mergeCell ref="CL56:CL60"/>
    <mergeCell ref="CQ56:CQ60"/>
    <mergeCell ref="CS56:CS60"/>
    <mergeCell ref="CP74:CP78"/>
    <mergeCell ref="CO74:CO78"/>
    <mergeCell ref="CJ74:CJ78"/>
    <mergeCell ref="DL68:DL72"/>
    <mergeCell ref="CK68:CK72"/>
    <mergeCell ref="CL68:CL72"/>
    <mergeCell ref="AD72:AE72"/>
    <mergeCell ref="AF72:AG72"/>
    <mergeCell ref="AK72:AL72"/>
    <mergeCell ref="BQ74:BQ78"/>
    <mergeCell ref="BS74:BS78"/>
    <mergeCell ref="AZ74:AZ78"/>
    <mergeCell ref="BA74:BA78"/>
    <mergeCell ref="BB74:BB78"/>
    <mergeCell ref="BL74:BL78"/>
    <mergeCell ref="BM74:BM78"/>
    <mergeCell ref="AF78:AG78"/>
    <mergeCell ref="AK78:AL78"/>
    <mergeCell ref="AM78:AN78"/>
    <mergeCell ref="AO78:AP78"/>
    <mergeCell ref="BB68:BB72"/>
    <mergeCell ref="BL68:BL72"/>
    <mergeCell ref="CA68:CA72"/>
    <mergeCell ref="CB68:CB72"/>
    <mergeCell ref="BT56:BT60"/>
    <mergeCell ref="DQ68:DQ72"/>
    <mergeCell ref="DJ74:DJ78"/>
    <mergeCell ref="DK74:DK78"/>
    <mergeCell ref="DL74:DL78"/>
    <mergeCell ref="DM74:DM78"/>
    <mergeCell ref="DN74:DN78"/>
    <mergeCell ref="DO74:DO78"/>
    <mergeCell ref="DP74:DP78"/>
    <mergeCell ref="DQ74:DQ78"/>
    <mergeCell ref="BU74:BU78"/>
    <mergeCell ref="BW74:BW78"/>
    <mergeCell ref="BX74:BX78"/>
    <mergeCell ref="BY74:BY78"/>
    <mergeCell ref="BZ74:BZ78"/>
    <mergeCell ref="CA74:CA78"/>
    <mergeCell ref="CB74:CB78"/>
    <mergeCell ref="CC74:CC78"/>
    <mergeCell ref="CD74:CD78"/>
    <mergeCell ref="DI74:DI78"/>
    <mergeCell ref="CW68:CX72"/>
    <mergeCell ref="CY68:CZ72"/>
    <mergeCell ref="CW74:CX78"/>
    <mergeCell ref="CU74:CU78"/>
    <mergeCell ref="CV74:CV78"/>
    <mergeCell ref="CY74:CZ78"/>
    <mergeCell ref="DC74:DC78"/>
    <mergeCell ref="CK74:CK78"/>
    <mergeCell ref="BW68:BW72"/>
    <mergeCell ref="BX68:BX72"/>
    <mergeCell ref="DJ68:DJ72"/>
    <mergeCell ref="BY68:BY72"/>
    <mergeCell ref="BZ68:BZ72"/>
    <mergeCell ref="B68:B72"/>
    <mergeCell ref="C68:C72"/>
    <mergeCell ref="D68:D72"/>
    <mergeCell ref="F68:F72"/>
    <mergeCell ref="G68:G72"/>
    <mergeCell ref="J68:J72"/>
    <mergeCell ref="N68:N72"/>
    <mergeCell ref="O68:O72"/>
    <mergeCell ref="P68:P72"/>
    <mergeCell ref="Q68:Q72"/>
    <mergeCell ref="R68:R72"/>
    <mergeCell ref="S68:S72"/>
    <mergeCell ref="AW68:AW72"/>
    <mergeCell ref="AX68:AX72"/>
    <mergeCell ref="AY68:AY72"/>
    <mergeCell ref="X71:Y71"/>
    <mergeCell ref="Z71:AA71"/>
    <mergeCell ref="AB71:AC71"/>
    <mergeCell ref="AD71:AE71"/>
    <mergeCell ref="AF71:AG71"/>
    <mergeCell ref="AK71:AL71"/>
    <mergeCell ref="AM71:AN71"/>
    <mergeCell ref="AO71:AP71"/>
    <mergeCell ref="X69:Y69"/>
    <mergeCell ref="AB69:AC69"/>
    <mergeCell ref="AD69:AE69"/>
    <mergeCell ref="AJ68:AJ72"/>
    <mergeCell ref="K68:K72"/>
    <mergeCell ref="X72:Y72"/>
    <mergeCell ref="Z72:AA72"/>
    <mergeCell ref="AB72:AC72"/>
    <mergeCell ref="X70:Y70"/>
    <mergeCell ref="DQ50:DQ54"/>
    <mergeCell ref="X74:Y74"/>
    <mergeCell ref="X77:Y77"/>
    <mergeCell ref="AB76:AC76"/>
    <mergeCell ref="Z76:AA76"/>
    <mergeCell ref="X76:Y76"/>
    <mergeCell ref="AF75:AG75"/>
    <mergeCell ref="AY62:AY66"/>
    <mergeCell ref="CT62:CT66"/>
    <mergeCell ref="CU62:CU66"/>
    <mergeCell ref="CV62:CV66"/>
    <mergeCell ref="DA62:DA66"/>
    <mergeCell ref="DB62:DB66"/>
    <mergeCell ref="DC62:DC66"/>
    <mergeCell ref="DD62:DD66"/>
    <mergeCell ref="DI62:DI66"/>
    <mergeCell ref="DK62:DK66"/>
    <mergeCell ref="BN62:BN66"/>
    <mergeCell ref="BO62:BO66"/>
    <mergeCell ref="DJ62:DJ66"/>
    <mergeCell ref="BB62:BB66"/>
    <mergeCell ref="BL62:BL66"/>
    <mergeCell ref="BM62:BM66"/>
    <mergeCell ref="AW62:AW66"/>
    <mergeCell ref="AX62:AX66"/>
    <mergeCell ref="AK75:AL75"/>
    <mergeCell ref="AM75:AN75"/>
    <mergeCell ref="AO75:AP75"/>
    <mergeCell ref="CL74:CL78"/>
    <mergeCell ref="CM74:CM78"/>
    <mergeCell ref="CN74:CN78"/>
    <mergeCell ref="DK68:DK72"/>
    <mergeCell ref="DJ44:DJ48"/>
    <mergeCell ref="CJ44:CJ48"/>
    <mergeCell ref="CK44:CK48"/>
    <mergeCell ref="DQ62:DQ66"/>
    <mergeCell ref="DM62:DM66"/>
    <mergeCell ref="DQ44:DQ48"/>
    <mergeCell ref="B50:B54"/>
    <mergeCell ref="C50:C54"/>
    <mergeCell ref="D50:D54"/>
    <mergeCell ref="F50:F54"/>
    <mergeCell ref="G50:G54"/>
    <mergeCell ref="J50:J54"/>
    <mergeCell ref="N50:N54"/>
    <mergeCell ref="O50:O54"/>
    <mergeCell ref="P50:P54"/>
    <mergeCell ref="Q50:Q54"/>
    <mergeCell ref="R50:R54"/>
    <mergeCell ref="S50:S54"/>
    <mergeCell ref="AW50:AW54"/>
    <mergeCell ref="AX50:AX54"/>
    <mergeCell ref="AY50:AY54"/>
    <mergeCell ref="X52:Y52"/>
    <mergeCell ref="Z52:AA52"/>
    <mergeCell ref="AB52:AC52"/>
    <mergeCell ref="AD52:AE52"/>
    <mergeCell ref="AF52:AG52"/>
    <mergeCell ref="AK52:AL52"/>
    <mergeCell ref="AM52:AN52"/>
    <mergeCell ref="B44:B48"/>
    <mergeCell ref="C44:C48"/>
    <mergeCell ref="D44:D48"/>
    <mergeCell ref="F44:F48"/>
    <mergeCell ref="DN38:DN42"/>
    <mergeCell ref="DO38:DO42"/>
    <mergeCell ref="DP38:DP42"/>
    <mergeCell ref="DQ38:DQ42"/>
    <mergeCell ref="DJ38:DJ42"/>
    <mergeCell ref="CJ38:CJ42"/>
    <mergeCell ref="CK38:CK42"/>
    <mergeCell ref="CL38:CL42"/>
    <mergeCell ref="DK50:DK54"/>
    <mergeCell ref="DL50:DL54"/>
    <mergeCell ref="BN74:BN78"/>
    <mergeCell ref="BO74:BO78"/>
    <mergeCell ref="BP74:BP78"/>
    <mergeCell ref="DK32:DK36"/>
    <mergeCell ref="Z78:AA78"/>
    <mergeCell ref="AB78:AC78"/>
    <mergeCell ref="AD78:AE78"/>
    <mergeCell ref="AY74:AY78"/>
    <mergeCell ref="AX74:AX78"/>
    <mergeCell ref="AW74:AW78"/>
    <mergeCell ref="AO74:AP74"/>
    <mergeCell ref="AM74:AN74"/>
    <mergeCell ref="AK74:AL74"/>
    <mergeCell ref="AF74:AG74"/>
    <mergeCell ref="AD74:AE74"/>
    <mergeCell ref="AB74:AC74"/>
    <mergeCell ref="Z74:AA74"/>
    <mergeCell ref="DI44:DI48"/>
    <mergeCell ref="DK44:DK48"/>
    <mergeCell ref="AB68:AC68"/>
    <mergeCell ref="AD68:AE68"/>
    <mergeCell ref="Z77:AA77"/>
    <mergeCell ref="DL32:DL36"/>
    <mergeCell ref="DM32:DM36"/>
    <mergeCell ref="DN32:DN36"/>
    <mergeCell ref="DO32:DO36"/>
    <mergeCell ref="DP32:DP36"/>
    <mergeCell ref="DQ32:DQ36"/>
    <mergeCell ref="B38:B42"/>
    <mergeCell ref="C38:C42"/>
    <mergeCell ref="D38:D42"/>
    <mergeCell ref="F38:F42"/>
    <mergeCell ref="G38:G42"/>
    <mergeCell ref="J38:J42"/>
    <mergeCell ref="N38:N42"/>
    <mergeCell ref="O38:O42"/>
    <mergeCell ref="P38:P42"/>
    <mergeCell ref="Q38:Q42"/>
    <mergeCell ref="R38:R42"/>
    <mergeCell ref="S38:S42"/>
    <mergeCell ref="AW38:AW42"/>
    <mergeCell ref="AX38:AX42"/>
    <mergeCell ref="AY38:AY42"/>
    <mergeCell ref="CT38:CT42"/>
    <mergeCell ref="CU38:CU42"/>
    <mergeCell ref="X42:Y42"/>
    <mergeCell ref="Z42:AA42"/>
    <mergeCell ref="AB42:AC42"/>
    <mergeCell ref="AD42:AE42"/>
    <mergeCell ref="AF42:AG42"/>
    <mergeCell ref="AK42:AL42"/>
    <mergeCell ref="AM42:AN42"/>
    <mergeCell ref="AO42:AP42"/>
    <mergeCell ref="BB38:BB42"/>
    <mergeCell ref="AB77:AC77"/>
    <mergeCell ref="AD77:AE77"/>
    <mergeCell ref="AF77:AG77"/>
    <mergeCell ref="AK77:AL77"/>
    <mergeCell ref="AM77:AN77"/>
    <mergeCell ref="AO77:AP77"/>
    <mergeCell ref="X78:Y78"/>
    <mergeCell ref="X75:Y75"/>
    <mergeCell ref="Z75:AA75"/>
    <mergeCell ref="AB75:AC75"/>
    <mergeCell ref="AD75:AE75"/>
    <mergeCell ref="AO76:AP76"/>
    <mergeCell ref="AM76:AN76"/>
    <mergeCell ref="AK76:AL76"/>
    <mergeCell ref="AF76:AG76"/>
    <mergeCell ref="AD76:AE76"/>
    <mergeCell ref="AJ74:AJ78"/>
    <mergeCell ref="Z70:AA70"/>
    <mergeCell ref="AB70:AC70"/>
    <mergeCell ref="AD70:AE70"/>
    <mergeCell ref="X68:Y68"/>
    <mergeCell ref="Z68:AA68"/>
    <mergeCell ref="Z69:AA69"/>
    <mergeCell ref="BM68:BM72"/>
    <mergeCell ref="AF68:AG68"/>
    <mergeCell ref="AK68:AL68"/>
    <mergeCell ref="AM68:AN68"/>
    <mergeCell ref="AO68:AP68"/>
    <mergeCell ref="CS62:CS66"/>
    <mergeCell ref="BW62:BW66"/>
    <mergeCell ref="BX62:BX66"/>
    <mergeCell ref="BY62:BY66"/>
    <mergeCell ref="BZ62:BZ66"/>
    <mergeCell ref="CA62:CA66"/>
    <mergeCell ref="CB62:CB66"/>
    <mergeCell ref="CC62:CC66"/>
    <mergeCell ref="CD62:CD66"/>
    <mergeCell ref="CI62:CI66"/>
    <mergeCell ref="BN68:BN72"/>
    <mergeCell ref="BO68:BO72"/>
    <mergeCell ref="BP68:BP72"/>
    <mergeCell ref="BQ68:BQ72"/>
    <mergeCell ref="BS68:BS72"/>
    <mergeCell ref="AF70:AG70"/>
    <mergeCell ref="AK70:AL70"/>
    <mergeCell ref="AM70:AN70"/>
    <mergeCell ref="AO70:AP70"/>
    <mergeCell ref="AZ68:AZ72"/>
    <mergeCell ref="BA68:BA72"/>
    <mergeCell ref="AK66:AL66"/>
    <mergeCell ref="AM66:AN66"/>
    <mergeCell ref="AO66:AP66"/>
    <mergeCell ref="AF69:AG69"/>
    <mergeCell ref="AK69:AL69"/>
    <mergeCell ref="AM69:AN69"/>
    <mergeCell ref="AO69:AP69"/>
    <mergeCell ref="AZ62:AZ66"/>
    <mergeCell ref="BA62:BA66"/>
    <mergeCell ref="AM72:AN72"/>
    <mergeCell ref="AO72:AP72"/>
    <mergeCell ref="CW62:CX66"/>
    <mergeCell ref="CY62:CZ66"/>
    <mergeCell ref="CS68:CS72"/>
    <mergeCell ref="CT68:CT72"/>
    <mergeCell ref="CU68:CU72"/>
    <mergeCell ref="CV68:CV72"/>
    <mergeCell ref="AF65:AG65"/>
    <mergeCell ref="AK65:AL65"/>
    <mergeCell ref="AM65:AN65"/>
    <mergeCell ref="AO65:AP65"/>
    <mergeCell ref="CO68:CO72"/>
    <mergeCell ref="BT62:BT66"/>
    <mergeCell ref="CE62:CE66"/>
    <mergeCell ref="CF62:CF66"/>
    <mergeCell ref="CG62:CG66"/>
    <mergeCell ref="CH62:CH66"/>
    <mergeCell ref="CF68:CF72"/>
    <mergeCell ref="CG68:CG72"/>
    <mergeCell ref="CH68:CH72"/>
    <mergeCell ref="DA68:DA72"/>
    <mergeCell ref="DB68:DB72"/>
    <mergeCell ref="DC68:DC72"/>
    <mergeCell ref="DD68:DD72"/>
    <mergeCell ref="DI68:DI72"/>
    <mergeCell ref="CI68:CI72"/>
    <mergeCell ref="CJ68:CJ72"/>
    <mergeCell ref="BP62:BP66"/>
    <mergeCell ref="BQ62:BQ66"/>
    <mergeCell ref="BS62:BS66"/>
    <mergeCell ref="BU62:BU66"/>
    <mergeCell ref="BU68:BU72"/>
    <mergeCell ref="CP68:CP72"/>
    <mergeCell ref="CQ68:CQ72"/>
    <mergeCell ref="CM68:CM72"/>
    <mergeCell ref="CN68:CN72"/>
    <mergeCell ref="CC68:CC72"/>
    <mergeCell ref="CD68:CD72"/>
    <mergeCell ref="CJ62:CJ66"/>
    <mergeCell ref="CK62:CK66"/>
    <mergeCell ref="CL62:CL66"/>
    <mergeCell ref="CM62:CM66"/>
    <mergeCell ref="CN62:CN66"/>
    <mergeCell ref="CO62:CO66"/>
    <mergeCell ref="CP62:CP66"/>
    <mergeCell ref="CQ62:CQ66"/>
    <mergeCell ref="DE62:DE66"/>
    <mergeCell ref="DF62:DF66"/>
    <mergeCell ref="DG62:DG66"/>
    <mergeCell ref="DH62:DH66"/>
    <mergeCell ref="BT68:BT72"/>
    <mergeCell ref="CE68:CE72"/>
    <mergeCell ref="X62:Y62"/>
    <mergeCell ref="Z62:AA62"/>
    <mergeCell ref="AB62:AC62"/>
    <mergeCell ref="AD62:AE62"/>
    <mergeCell ref="AF62:AG62"/>
    <mergeCell ref="AK62:AL62"/>
    <mergeCell ref="AM62:AN62"/>
    <mergeCell ref="AO62:AP62"/>
    <mergeCell ref="X63:Y63"/>
    <mergeCell ref="Z63:AA63"/>
    <mergeCell ref="AK63:AL63"/>
    <mergeCell ref="AM63:AN63"/>
    <mergeCell ref="AO63:AP63"/>
    <mergeCell ref="X64:Y64"/>
    <mergeCell ref="AF64:AG64"/>
    <mergeCell ref="AK64:AL64"/>
    <mergeCell ref="AM64:AN64"/>
    <mergeCell ref="AO64:AP64"/>
    <mergeCell ref="Z64:AA64"/>
    <mergeCell ref="AB64:AC64"/>
    <mergeCell ref="AD64:AE64"/>
    <mergeCell ref="X65:Y65"/>
    <mergeCell ref="Z65:AA65"/>
    <mergeCell ref="AB65:AC65"/>
    <mergeCell ref="AD65:AE65"/>
    <mergeCell ref="DM56:DM60"/>
    <mergeCell ref="DN56:DN60"/>
    <mergeCell ref="DO56:DO60"/>
    <mergeCell ref="DP56:DP60"/>
    <mergeCell ref="DQ56:DQ60"/>
    <mergeCell ref="X57:Y57"/>
    <mergeCell ref="Z57:AA57"/>
    <mergeCell ref="AB57:AC57"/>
    <mergeCell ref="AD57:AE57"/>
    <mergeCell ref="AF57:AG57"/>
    <mergeCell ref="AK57:AL57"/>
    <mergeCell ref="AM57:AN57"/>
    <mergeCell ref="AO57:AP57"/>
    <mergeCell ref="X58:Y58"/>
    <mergeCell ref="Z58:AA58"/>
    <mergeCell ref="AB58:AC58"/>
    <mergeCell ref="AD58:AE58"/>
    <mergeCell ref="AF58:AG58"/>
    <mergeCell ref="AK58:AL58"/>
    <mergeCell ref="AM58:AN58"/>
    <mergeCell ref="AO58:AP58"/>
    <mergeCell ref="X59:Y59"/>
    <mergeCell ref="CT56:CT60"/>
    <mergeCell ref="DC56:DC60"/>
    <mergeCell ref="DD56:DD60"/>
    <mergeCell ref="DI56:DI60"/>
    <mergeCell ref="DJ56:DJ60"/>
    <mergeCell ref="CJ56:CJ60"/>
    <mergeCell ref="CW56:CX60"/>
    <mergeCell ref="CY56:CZ60"/>
    <mergeCell ref="BW56:BW60"/>
    <mergeCell ref="BX56:BX60"/>
    <mergeCell ref="BY56:BY60"/>
    <mergeCell ref="BZ56:BZ60"/>
    <mergeCell ref="CA56:CA60"/>
    <mergeCell ref="CB56:CB60"/>
    <mergeCell ref="CC56:CC60"/>
    <mergeCell ref="CD56:CD60"/>
    <mergeCell ref="CI56:CI60"/>
    <mergeCell ref="CU56:CU60"/>
    <mergeCell ref="CV56:CV60"/>
    <mergeCell ref="DK56:DK60"/>
    <mergeCell ref="DL56:DL60"/>
    <mergeCell ref="DA56:DA60"/>
    <mergeCell ref="DB56:DB60"/>
    <mergeCell ref="CM56:CM60"/>
    <mergeCell ref="CN56:CN60"/>
    <mergeCell ref="CO56:CO60"/>
    <mergeCell ref="CP56:CP60"/>
    <mergeCell ref="BB56:BB60"/>
    <mergeCell ref="BL56:BL60"/>
    <mergeCell ref="BM56:BM60"/>
    <mergeCell ref="BN56:BN60"/>
    <mergeCell ref="BO56:BO60"/>
    <mergeCell ref="BP56:BP60"/>
    <mergeCell ref="BQ56:BQ60"/>
    <mergeCell ref="BS56:BS60"/>
    <mergeCell ref="BU56:BU60"/>
    <mergeCell ref="AF56:AG56"/>
    <mergeCell ref="AK56:AL56"/>
    <mergeCell ref="AM56:AN56"/>
    <mergeCell ref="AO56:AP56"/>
    <mergeCell ref="AW56:AW60"/>
    <mergeCell ref="AX56:AX60"/>
    <mergeCell ref="AY56:AY60"/>
    <mergeCell ref="AZ56:AZ60"/>
    <mergeCell ref="BA56:BA60"/>
    <mergeCell ref="AF59:AG59"/>
    <mergeCell ref="AK59:AL59"/>
    <mergeCell ref="AM59:AN59"/>
    <mergeCell ref="AO59:AP59"/>
    <mergeCell ref="AF60:AG60"/>
    <mergeCell ref="AK60:AL60"/>
    <mergeCell ref="AM60:AN60"/>
    <mergeCell ref="AO60:AP60"/>
    <mergeCell ref="X56:Y56"/>
    <mergeCell ref="Z56:AA56"/>
    <mergeCell ref="AB56:AC56"/>
    <mergeCell ref="AD56:AE56"/>
    <mergeCell ref="Z59:AA59"/>
    <mergeCell ref="AB59:AC59"/>
    <mergeCell ref="AD59:AE59"/>
    <mergeCell ref="X60:Y60"/>
    <mergeCell ref="Z60:AA60"/>
    <mergeCell ref="AB60:AC60"/>
    <mergeCell ref="AD60:AE60"/>
    <mergeCell ref="B56:B60"/>
    <mergeCell ref="C56:C60"/>
    <mergeCell ref="D56:D60"/>
    <mergeCell ref="F56:F60"/>
    <mergeCell ref="G56:G60"/>
    <mergeCell ref="J56:J60"/>
    <mergeCell ref="N56:N60"/>
    <mergeCell ref="BB50:BB54"/>
    <mergeCell ref="BL50:BL54"/>
    <mergeCell ref="BM50:BM54"/>
    <mergeCell ref="BN50:BN54"/>
    <mergeCell ref="BO50:BO54"/>
    <mergeCell ref="BP50:BP54"/>
    <mergeCell ref="BQ50:BQ54"/>
    <mergeCell ref="BS50:BS54"/>
    <mergeCell ref="BU50:BU54"/>
    <mergeCell ref="AF51:AG51"/>
    <mergeCell ref="AK51:AL51"/>
    <mergeCell ref="AM51:AN51"/>
    <mergeCell ref="AO51:AP51"/>
    <mergeCell ref="AF54:AG54"/>
    <mergeCell ref="AK54:AL54"/>
    <mergeCell ref="CW50:CX54"/>
    <mergeCell ref="CY50:CZ54"/>
    <mergeCell ref="AM54:AN54"/>
    <mergeCell ref="AO54:AP54"/>
    <mergeCell ref="AZ50:AZ54"/>
    <mergeCell ref="BA50:BA54"/>
    <mergeCell ref="AO52:AP52"/>
    <mergeCell ref="AO53:AP53"/>
    <mergeCell ref="CT50:CT54"/>
    <mergeCell ref="AK53:AL53"/>
    <mergeCell ref="AM53:AN53"/>
    <mergeCell ref="AF50:AG50"/>
    <mergeCell ref="AK50:AL50"/>
    <mergeCell ref="AM50:AN50"/>
    <mergeCell ref="AO50:AP50"/>
    <mergeCell ref="DJ50:DJ54"/>
    <mergeCell ref="CJ50:CJ54"/>
    <mergeCell ref="CK50:CK54"/>
    <mergeCell ref="CL50:CL54"/>
    <mergeCell ref="CM50:CM54"/>
    <mergeCell ref="CN50:CN54"/>
    <mergeCell ref="CO50:CO54"/>
    <mergeCell ref="CP50:CP54"/>
    <mergeCell ref="CQ50:CQ54"/>
    <mergeCell ref="CS50:CS54"/>
    <mergeCell ref="BW50:BW54"/>
    <mergeCell ref="BX50:BX54"/>
    <mergeCell ref="BY50:BY54"/>
    <mergeCell ref="BZ50:BZ54"/>
    <mergeCell ref="CA50:CA54"/>
    <mergeCell ref="CB50:CB54"/>
    <mergeCell ref="CC50:CC54"/>
    <mergeCell ref="CD50:CD54"/>
    <mergeCell ref="CI50:CI54"/>
    <mergeCell ref="CU50:CU54"/>
    <mergeCell ref="CV50:CV54"/>
    <mergeCell ref="DA50:DA54"/>
    <mergeCell ref="DB50:DB54"/>
    <mergeCell ref="DC50:DC54"/>
    <mergeCell ref="DD50:DD54"/>
    <mergeCell ref="DI50:DI54"/>
    <mergeCell ref="Z51:AA51"/>
    <mergeCell ref="AB51:AC51"/>
    <mergeCell ref="AD51:AE51"/>
    <mergeCell ref="Z54:AA54"/>
    <mergeCell ref="AB54:AC54"/>
    <mergeCell ref="AD54:AE54"/>
    <mergeCell ref="X47:Y47"/>
    <mergeCell ref="Z47:AA47"/>
    <mergeCell ref="AB47:AC47"/>
    <mergeCell ref="AD47:AE47"/>
    <mergeCell ref="AF47:AG47"/>
    <mergeCell ref="AK47:AL47"/>
    <mergeCell ref="AM47:AN47"/>
    <mergeCell ref="AO47:AP47"/>
    <mergeCell ref="X48:Y48"/>
    <mergeCell ref="Z48:AA48"/>
    <mergeCell ref="AB48:AC48"/>
    <mergeCell ref="AD48:AE48"/>
    <mergeCell ref="AF48:AG48"/>
    <mergeCell ref="AK48:AL48"/>
    <mergeCell ref="AM48:AN48"/>
    <mergeCell ref="AO48:AP48"/>
    <mergeCell ref="X53:Y53"/>
    <mergeCell ref="Z53:AA53"/>
    <mergeCell ref="AB53:AC53"/>
    <mergeCell ref="AD53:AE53"/>
    <mergeCell ref="AF53:AG53"/>
    <mergeCell ref="X54:Y54"/>
    <mergeCell ref="X50:Y50"/>
    <mergeCell ref="Z50:AA50"/>
    <mergeCell ref="AB50:AC50"/>
    <mergeCell ref="AD50:AE50"/>
    <mergeCell ref="X46:Y46"/>
    <mergeCell ref="Z46:AA46"/>
    <mergeCell ref="AB46:AC46"/>
    <mergeCell ref="AD46:AE46"/>
    <mergeCell ref="X44:Y44"/>
    <mergeCell ref="AF45:AG45"/>
    <mergeCell ref="AK45:AL45"/>
    <mergeCell ref="AM45:AN45"/>
    <mergeCell ref="AO45:AP45"/>
    <mergeCell ref="AF46:AG46"/>
    <mergeCell ref="AK46:AL46"/>
    <mergeCell ref="AM46:AN46"/>
    <mergeCell ref="AO46:AP46"/>
    <mergeCell ref="BA44:BA48"/>
    <mergeCell ref="AW44:AW48"/>
    <mergeCell ref="AX44:AX48"/>
    <mergeCell ref="AY44:AY48"/>
    <mergeCell ref="BL38:BL42"/>
    <mergeCell ref="CM38:CM42"/>
    <mergeCell ref="CN38:CN42"/>
    <mergeCell ref="CO38:CO42"/>
    <mergeCell ref="CP38:CP42"/>
    <mergeCell ref="CQ38:CQ42"/>
    <mergeCell ref="CS38:CS42"/>
    <mergeCell ref="BW38:BW42"/>
    <mergeCell ref="BX38:BX42"/>
    <mergeCell ref="BY38:BY42"/>
    <mergeCell ref="BZ38:BZ42"/>
    <mergeCell ref="CA38:CA42"/>
    <mergeCell ref="CB38:CB42"/>
    <mergeCell ref="CC38:CC42"/>
    <mergeCell ref="CD38:CD42"/>
    <mergeCell ref="CI38:CI42"/>
    <mergeCell ref="DA38:DA42"/>
    <mergeCell ref="CV38:CV42"/>
    <mergeCell ref="BT38:BT42"/>
    <mergeCell ref="DI38:DI42"/>
    <mergeCell ref="CW38:CX42"/>
    <mergeCell ref="CY38:CZ42"/>
    <mergeCell ref="BM38:BM42"/>
    <mergeCell ref="BN38:BN42"/>
    <mergeCell ref="BO38:BO42"/>
    <mergeCell ref="BP38:BP42"/>
    <mergeCell ref="BQ38:BQ42"/>
    <mergeCell ref="BS38:BS42"/>
    <mergeCell ref="BU38:BU42"/>
    <mergeCell ref="AF41:AG41"/>
    <mergeCell ref="AK41:AL41"/>
    <mergeCell ref="AM41:AN41"/>
    <mergeCell ref="AO41:AP41"/>
    <mergeCell ref="AF44:AG44"/>
    <mergeCell ref="AK44:AL44"/>
    <mergeCell ref="AM44:AN44"/>
    <mergeCell ref="AO44:AP44"/>
    <mergeCell ref="AZ38:AZ42"/>
    <mergeCell ref="BA38:BA42"/>
    <mergeCell ref="AM38:AN38"/>
    <mergeCell ref="AO38:AP38"/>
    <mergeCell ref="BB44:BB48"/>
    <mergeCell ref="BL44:BL48"/>
    <mergeCell ref="BM44:BM48"/>
    <mergeCell ref="BN44:BN48"/>
    <mergeCell ref="BO44:BO48"/>
    <mergeCell ref="BP44:BP48"/>
    <mergeCell ref="BQ44:BQ48"/>
    <mergeCell ref="BS44:BS48"/>
    <mergeCell ref="BU44:BU48"/>
    <mergeCell ref="AZ44:AZ48"/>
    <mergeCell ref="X41:Y41"/>
    <mergeCell ref="Z41:AA41"/>
    <mergeCell ref="AB41:AC41"/>
    <mergeCell ref="AD41:AE41"/>
    <mergeCell ref="Z44:AA44"/>
    <mergeCell ref="AB44:AC44"/>
    <mergeCell ref="AD44:AE44"/>
    <mergeCell ref="X45:Y45"/>
    <mergeCell ref="Z45:AA45"/>
    <mergeCell ref="AB45:AC45"/>
    <mergeCell ref="AD45:AE45"/>
    <mergeCell ref="X38:Y38"/>
    <mergeCell ref="Z38:AA38"/>
    <mergeCell ref="AB38:AC38"/>
    <mergeCell ref="AD38:AE38"/>
    <mergeCell ref="AF38:AG38"/>
    <mergeCell ref="AK38:AL38"/>
    <mergeCell ref="X39:Y39"/>
    <mergeCell ref="AD39:AE39"/>
    <mergeCell ref="X40:Y40"/>
    <mergeCell ref="Z40:AA40"/>
    <mergeCell ref="AB40:AC40"/>
    <mergeCell ref="AD40:AE40"/>
    <mergeCell ref="CI32:CI36"/>
    <mergeCell ref="BB32:BB36"/>
    <mergeCell ref="BL32:BL36"/>
    <mergeCell ref="BM32:BM36"/>
    <mergeCell ref="BN32:BN36"/>
    <mergeCell ref="BO32:BO36"/>
    <mergeCell ref="BP32:BP36"/>
    <mergeCell ref="BQ32:BQ36"/>
    <mergeCell ref="BS32:BS36"/>
    <mergeCell ref="BU32:BU36"/>
    <mergeCell ref="BT32:BT36"/>
    <mergeCell ref="CE32:CE36"/>
    <mergeCell ref="CF32:CF36"/>
    <mergeCell ref="CG32:CG36"/>
    <mergeCell ref="CH32:CH36"/>
    <mergeCell ref="DI32:DI36"/>
    <mergeCell ref="DJ32:DJ36"/>
    <mergeCell ref="CJ32:CJ36"/>
    <mergeCell ref="CK32:CK36"/>
    <mergeCell ref="CL32:CL36"/>
    <mergeCell ref="CM32:CM36"/>
    <mergeCell ref="CN32:CN36"/>
    <mergeCell ref="CO32:CO36"/>
    <mergeCell ref="CP32:CP36"/>
    <mergeCell ref="CQ32:CQ36"/>
    <mergeCell ref="CS32:CS36"/>
    <mergeCell ref="CW32:CX36"/>
    <mergeCell ref="CY32:CZ36"/>
    <mergeCell ref="DE32:DE36"/>
    <mergeCell ref="DF32:DF36"/>
    <mergeCell ref="DG32:DG36"/>
    <mergeCell ref="DH32:DH36"/>
    <mergeCell ref="AK36:AL36"/>
    <mergeCell ref="AM36:AN36"/>
    <mergeCell ref="AO36:AP36"/>
    <mergeCell ref="AF39:AG39"/>
    <mergeCell ref="AK39:AL39"/>
    <mergeCell ref="AM39:AN39"/>
    <mergeCell ref="AO39:AP39"/>
    <mergeCell ref="AF40:AG40"/>
    <mergeCell ref="AK40:AL40"/>
    <mergeCell ref="AM40:AN40"/>
    <mergeCell ref="AO40:AP40"/>
    <mergeCell ref="AW32:AW36"/>
    <mergeCell ref="AX32:AX36"/>
    <mergeCell ref="AY32:AY36"/>
    <mergeCell ref="AZ32:AZ36"/>
    <mergeCell ref="BA32:BA36"/>
    <mergeCell ref="AF32:AG32"/>
    <mergeCell ref="AK32:AL32"/>
    <mergeCell ref="AM32:AN32"/>
    <mergeCell ref="AO32:AP32"/>
    <mergeCell ref="AF33:AG33"/>
    <mergeCell ref="AK33:AL33"/>
    <mergeCell ref="AM33:AN33"/>
    <mergeCell ref="AO33:AP33"/>
    <mergeCell ref="AF34:AG34"/>
    <mergeCell ref="AK34:AL34"/>
    <mergeCell ref="AM34:AN34"/>
    <mergeCell ref="AO34:AP34"/>
    <mergeCell ref="AF35:AG35"/>
    <mergeCell ref="AK35:AL35"/>
    <mergeCell ref="AM35:AN35"/>
    <mergeCell ref="AO35:AP35"/>
    <mergeCell ref="AD35:AE35"/>
    <mergeCell ref="DN26:DN30"/>
    <mergeCell ref="CM26:CM30"/>
    <mergeCell ref="CN26:CN30"/>
    <mergeCell ref="CO26:CO30"/>
    <mergeCell ref="CP26:CP30"/>
    <mergeCell ref="CQ26:CQ30"/>
    <mergeCell ref="CS26:CS30"/>
    <mergeCell ref="CT26:CT30"/>
    <mergeCell ref="CU26:CU30"/>
    <mergeCell ref="CV26:CV30"/>
    <mergeCell ref="BZ26:BZ30"/>
    <mergeCell ref="CA26:CA30"/>
    <mergeCell ref="CB26:CB30"/>
    <mergeCell ref="CC26:CC30"/>
    <mergeCell ref="CD26:CD30"/>
    <mergeCell ref="CI26:CI30"/>
    <mergeCell ref="AD30:AE30"/>
    <mergeCell ref="AF30:AG30"/>
    <mergeCell ref="AK30:AL30"/>
    <mergeCell ref="AM30:AN30"/>
    <mergeCell ref="BN26:BN30"/>
    <mergeCell ref="CJ26:CJ30"/>
    <mergeCell ref="AO26:AP26"/>
    <mergeCell ref="BW32:BW36"/>
    <mergeCell ref="BX32:BX36"/>
    <mergeCell ref="BY32:BY36"/>
    <mergeCell ref="BZ32:BZ36"/>
    <mergeCell ref="CA32:CA36"/>
    <mergeCell ref="CB32:CB36"/>
    <mergeCell ref="CC32:CC36"/>
    <mergeCell ref="CD32:CD36"/>
    <mergeCell ref="DQ26:DQ30"/>
    <mergeCell ref="X27:Y27"/>
    <mergeCell ref="Z27:AA27"/>
    <mergeCell ref="AB27:AC27"/>
    <mergeCell ref="AD27:AE27"/>
    <mergeCell ref="AF27:AG27"/>
    <mergeCell ref="AK27:AL27"/>
    <mergeCell ref="AM27:AN27"/>
    <mergeCell ref="AO27:AP27"/>
    <mergeCell ref="X28:Y28"/>
    <mergeCell ref="Z28:AA28"/>
    <mergeCell ref="AB28:AC28"/>
    <mergeCell ref="AD28:AE28"/>
    <mergeCell ref="AF28:AG28"/>
    <mergeCell ref="AK28:AL28"/>
    <mergeCell ref="AM28:AN28"/>
    <mergeCell ref="AO28:AP28"/>
    <mergeCell ref="X29:Y29"/>
    <mergeCell ref="Z29:AA29"/>
    <mergeCell ref="AB29:AC29"/>
    <mergeCell ref="AD29:AE29"/>
    <mergeCell ref="DA26:DA30"/>
    <mergeCell ref="DB26:DB30"/>
    <mergeCell ref="DC26:DC30"/>
    <mergeCell ref="DD26:DD30"/>
    <mergeCell ref="DI26:DI30"/>
    <mergeCell ref="DJ26:DJ30"/>
    <mergeCell ref="DK26:DK30"/>
    <mergeCell ref="DL26:DL30"/>
    <mergeCell ref="DM26:DM30"/>
    <mergeCell ref="BO26:BO30"/>
    <mergeCell ref="BP26:BP30"/>
    <mergeCell ref="AW26:AW30"/>
    <mergeCell ref="AX26:AX30"/>
    <mergeCell ref="AY26:AY30"/>
    <mergeCell ref="AZ26:AZ30"/>
    <mergeCell ref="BA26:BA30"/>
    <mergeCell ref="BB26:BB30"/>
    <mergeCell ref="BL26:BL30"/>
    <mergeCell ref="BM26:BM30"/>
    <mergeCell ref="AO29:AP29"/>
    <mergeCell ref="AO30:AP30"/>
    <mergeCell ref="CE17:CH17"/>
    <mergeCell ref="CE18:CH18"/>
    <mergeCell ref="CE20:CE24"/>
    <mergeCell ref="DC20:DC24"/>
    <mergeCell ref="DD20:DD24"/>
    <mergeCell ref="DI20:DI24"/>
    <mergeCell ref="BW18:BZ18"/>
    <mergeCell ref="CS20:CS24"/>
    <mergeCell ref="CT20:CT24"/>
    <mergeCell ref="CU20:CU24"/>
    <mergeCell ref="CV20:CV24"/>
    <mergeCell ref="DA20:DA24"/>
    <mergeCell ref="DB20:DB24"/>
    <mergeCell ref="CK26:CK30"/>
    <mergeCell ref="CL26:CL30"/>
    <mergeCell ref="CW26:CX30"/>
    <mergeCell ref="CY26:CZ30"/>
    <mergeCell ref="CJ20:CJ24"/>
    <mergeCell ref="CA20:CA24"/>
    <mergeCell ref="CM20:CM24"/>
    <mergeCell ref="CA17:CD17"/>
    <mergeCell ref="BT26:BT30"/>
    <mergeCell ref="DO26:DO30"/>
    <mergeCell ref="DP26:DP30"/>
    <mergeCell ref="CI17:CL17"/>
    <mergeCell ref="CI18:CL18"/>
    <mergeCell ref="BQ26:BQ30"/>
    <mergeCell ref="BS26:BS30"/>
    <mergeCell ref="BU26:BU30"/>
    <mergeCell ref="BW26:BW30"/>
    <mergeCell ref="BX26:BX30"/>
    <mergeCell ref="BY26:BY30"/>
    <mergeCell ref="AO21:AP21"/>
    <mergeCell ref="AO22:AP22"/>
    <mergeCell ref="AO23:AP23"/>
    <mergeCell ref="AO24:AP24"/>
    <mergeCell ref="BW12:DQ12"/>
    <mergeCell ref="BW13:DQ13"/>
    <mergeCell ref="DS12:DV15"/>
    <mergeCell ref="DS16:DV17"/>
    <mergeCell ref="DL20:DL24"/>
    <mergeCell ref="DM20:DM24"/>
    <mergeCell ref="DN20:DN24"/>
    <mergeCell ref="DO20:DO24"/>
    <mergeCell ref="DP20:DP24"/>
    <mergeCell ref="DQ20:DQ24"/>
    <mergeCell ref="CS14:DQ15"/>
    <mergeCell ref="DJ20:DJ24"/>
    <mergeCell ref="DK20:DK24"/>
    <mergeCell ref="CQ17:CQ19"/>
    <mergeCell ref="DQ17:DQ19"/>
    <mergeCell ref="CO20:CO24"/>
    <mergeCell ref="CP20:CP24"/>
    <mergeCell ref="CQ20:CQ24"/>
    <mergeCell ref="CI16:CQ16"/>
    <mergeCell ref="CS17:CV17"/>
    <mergeCell ref="DA17:DD17"/>
    <mergeCell ref="DI17:DL17"/>
    <mergeCell ref="DM17:DP17"/>
    <mergeCell ref="CS18:CV18"/>
    <mergeCell ref="DA18:DD18"/>
    <mergeCell ref="DI18:DL18"/>
    <mergeCell ref="DM18:DP18"/>
    <mergeCell ref="BU20:BU24"/>
    <mergeCell ref="BS20:BS24"/>
    <mergeCell ref="BL20:BL24"/>
    <mergeCell ref="BM20:BM24"/>
    <mergeCell ref="BN20:BN24"/>
    <mergeCell ref="BO20:BO24"/>
    <mergeCell ref="N12:S12"/>
    <mergeCell ref="AQ16:AU17"/>
    <mergeCell ref="AK16:AP16"/>
    <mergeCell ref="BW14:CQ15"/>
    <mergeCell ref="CM17:CP17"/>
    <mergeCell ref="CM18:CP18"/>
    <mergeCell ref="BX20:BX24"/>
    <mergeCell ref="BY20:BY24"/>
    <mergeCell ref="BZ20:BZ24"/>
    <mergeCell ref="CB20:CB24"/>
    <mergeCell ref="CC20:CC24"/>
    <mergeCell ref="CD20:CD24"/>
    <mergeCell ref="CI20:CI24"/>
    <mergeCell ref="CK20:CK24"/>
    <mergeCell ref="CL20:CL24"/>
    <mergeCell ref="CN20:CN24"/>
    <mergeCell ref="W20:W24"/>
    <mergeCell ref="AO20:AP20"/>
    <mergeCell ref="AI16:AI19"/>
    <mergeCell ref="AK17:AL17"/>
    <mergeCell ref="V18:V19"/>
    <mergeCell ref="X18:Y18"/>
    <mergeCell ref="N13:S13"/>
    <mergeCell ref="K14:K19"/>
    <mergeCell ref="BW17:BZ17"/>
    <mergeCell ref="BW20:BW24"/>
    <mergeCell ref="BP20:BP24"/>
    <mergeCell ref="BQ20:BQ24"/>
    <mergeCell ref="BT20:BT24"/>
    <mergeCell ref="BB20:BB24"/>
    <mergeCell ref="AW20:AW24"/>
    <mergeCell ref="AX20:AX24"/>
    <mergeCell ref="AY20:AY24"/>
    <mergeCell ref="AZ20:AZ24"/>
    <mergeCell ref="BA20:BA24"/>
    <mergeCell ref="AY15:AZ16"/>
    <mergeCell ref="BA15:BA19"/>
    <mergeCell ref="AM20:AN20"/>
    <mergeCell ref="AK20:AL20"/>
    <mergeCell ref="AM21:AN21"/>
    <mergeCell ref="P20:P24"/>
    <mergeCell ref="BW16:CD16"/>
    <mergeCell ref="N16:N19"/>
    <mergeCell ref="O16:P19"/>
    <mergeCell ref="Q16:R19"/>
    <mergeCell ref="L14:L19"/>
    <mergeCell ref="L20:L24"/>
    <mergeCell ref="CS16:DQ16"/>
    <mergeCell ref="CA18:CD18"/>
    <mergeCell ref="BL12:BU14"/>
    <mergeCell ref="BL15:BU16"/>
    <mergeCell ref="U12:AU12"/>
    <mergeCell ref="AT18:AT19"/>
    <mergeCell ref="BB15:BB19"/>
    <mergeCell ref="AQ18:AQ19"/>
    <mergeCell ref="AR18:AR19"/>
    <mergeCell ref="AS18:AS19"/>
    <mergeCell ref="AU18:AU19"/>
    <mergeCell ref="U14:AU14"/>
    <mergeCell ref="U15:AU15"/>
    <mergeCell ref="U13:AU13"/>
    <mergeCell ref="AM17:AN17"/>
    <mergeCell ref="AO17:AP17"/>
    <mergeCell ref="AJ16:AJ19"/>
    <mergeCell ref="U16:U19"/>
    <mergeCell ref="V16:W17"/>
    <mergeCell ref="BS17:BU18"/>
    <mergeCell ref="BL17:BQ18"/>
    <mergeCell ref="BF18:BJ18"/>
    <mergeCell ref="BF15:BJ17"/>
    <mergeCell ref="AW12:BJ12"/>
    <mergeCell ref="AW13:BJ13"/>
    <mergeCell ref="AW14:BJ14"/>
    <mergeCell ref="BF19:BJ19"/>
    <mergeCell ref="AY17:AY19"/>
    <mergeCell ref="AZ17:AZ19"/>
    <mergeCell ref="AW17:AW19"/>
    <mergeCell ref="AX17:AX19"/>
    <mergeCell ref="AW15:AX16"/>
    <mergeCell ref="S74:S78"/>
    <mergeCell ref="R74:R78"/>
    <mergeCell ref="Q74:Q78"/>
    <mergeCell ref="AF26:AG26"/>
    <mergeCell ref="AK26:AL26"/>
    <mergeCell ref="AF29:AG29"/>
    <mergeCell ref="AK29:AL29"/>
    <mergeCell ref="X30:Y30"/>
    <mergeCell ref="AF36:AG36"/>
    <mergeCell ref="AM26:AN26"/>
    <mergeCell ref="AM29:AN29"/>
    <mergeCell ref="AK23:AL23"/>
    <mergeCell ref="X24:Y24"/>
    <mergeCell ref="Z24:AA24"/>
    <mergeCell ref="AB24:AC24"/>
    <mergeCell ref="AD24:AE24"/>
    <mergeCell ref="AF24:AG24"/>
    <mergeCell ref="AK24:AL24"/>
    <mergeCell ref="X23:Y23"/>
    <mergeCell ref="Z23:AA23"/>
    <mergeCell ref="AB23:AC23"/>
    <mergeCell ref="AD23:AE23"/>
    <mergeCell ref="AB26:AC26"/>
    <mergeCell ref="AD26:AE26"/>
    <mergeCell ref="AM23:AN23"/>
    <mergeCell ref="AM24:AN24"/>
    <mergeCell ref="Z34:AA34"/>
    <mergeCell ref="AB34:AC34"/>
    <mergeCell ref="AD34:AE34"/>
    <mergeCell ref="X35:Y35"/>
    <mergeCell ref="Z35:AA35"/>
    <mergeCell ref="AB35:AC35"/>
    <mergeCell ref="AK21:AL21"/>
    <mergeCell ref="J20:J24"/>
    <mergeCell ref="Z20:AA20"/>
    <mergeCell ref="X20:Y20"/>
    <mergeCell ref="AK22:AL22"/>
    <mergeCell ref="F20:F24"/>
    <mergeCell ref="D20:D24"/>
    <mergeCell ref="G20:G24"/>
    <mergeCell ref="L26:L30"/>
    <mergeCell ref="N26:N30"/>
    <mergeCell ref="O26:O30"/>
    <mergeCell ref="P26:P30"/>
    <mergeCell ref="N20:N24"/>
    <mergeCell ref="O20:O24"/>
    <mergeCell ref="W26:W30"/>
    <mergeCell ref="AM22:AN22"/>
    <mergeCell ref="X21:Y21"/>
    <mergeCell ref="Z21:AA21"/>
    <mergeCell ref="AF20:AG20"/>
    <mergeCell ref="AD21:AE21"/>
    <mergeCell ref="AF21:AG21"/>
    <mergeCell ref="Z30:AA30"/>
    <mergeCell ref="AB30:AC30"/>
    <mergeCell ref="X34:Y34"/>
    <mergeCell ref="Q20:Q24"/>
    <mergeCell ref="R20:R24"/>
    <mergeCell ref="S20:S24"/>
    <mergeCell ref="AB21:AC21"/>
    <mergeCell ref="S16:S19"/>
    <mergeCell ref="Z26:AA26"/>
    <mergeCell ref="X16:AH16"/>
    <mergeCell ref="C20:C24"/>
    <mergeCell ref="AD20:AE20"/>
    <mergeCell ref="AB20:AC20"/>
    <mergeCell ref="AF23:AG23"/>
    <mergeCell ref="X22:Y22"/>
    <mergeCell ref="Z22:AA22"/>
    <mergeCell ref="R26:R30"/>
    <mergeCell ref="S26:S30"/>
    <mergeCell ref="X26:Y26"/>
    <mergeCell ref="E26:E30"/>
    <mergeCell ref="K20:K24"/>
    <mergeCell ref="E20:E24"/>
    <mergeCell ref="AB22:AC22"/>
    <mergeCell ref="AD22:AE22"/>
    <mergeCell ref="AF22:AG22"/>
    <mergeCell ref="Z18:AA18"/>
    <mergeCell ref="AB18:AC18"/>
    <mergeCell ref="W32:W36"/>
    <mergeCell ref="D74:D78"/>
    <mergeCell ref="C74:C78"/>
    <mergeCell ref="B74:B78"/>
    <mergeCell ref="B26:B30"/>
    <mergeCell ref="C26:C30"/>
    <mergeCell ref="D26:D30"/>
    <mergeCell ref="F26:F30"/>
    <mergeCell ref="G26:G30"/>
    <mergeCell ref="J26:J30"/>
    <mergeCell ref="B62:B66"/>
    <mergeCell ref="C62:C66"/>
    <mergeCell ref="D62:D66"/>
    <mergeCell ref="F62:F66"/>
    <mergeCell ref="G62:G66"/>
    <mergeCell ref="J62:J66"/>
    <mergeCell ref="N62:N66"/>
    <mergeCell ref="O62:O66"/>
    <mergeCell ref="L38:L42"/>
    <mergeCell ref="L44:L48"/>
    <mergeCell ref="L50:L54"/>
    <mergeCell ref="L56:L60"/>
    <mergeCell ref="L62:L66"/>
    <mergeCell ref="L68:L72"/>
    <mergeCell ref="L74:L78"/>
    <mergeCell ref="K26:K30"/>
    <mergeCell ref="K32:K36"/>
    <mergeCell ref="K38:K42"/>
    <mergeCell ref="B32:B36"/>
    <mergeCell ref="C32:C36"/>
    <mergeCell ref="D32:D36"/>
    <mergeCell ref="F32:F36"/>
    <mergeCell ref="G32:G36"/>
    <mergeCell ref="K74:K78"/>
    <mergeCell ref="E32:E36"/>
    <mergeCell ref="E38:E42"/>
    <mergeCell ref="E44:E48"/>
    <mergeCell ref="E50:E54"/>
    <mergeCell ref="E56:E60"/>
    <mergeCell ref="E62:E66"/>
    <mergeCell ref="E68:E72"/>
    <mergeCell ref="E74:E78"/>
    <mergeCell ref="G44:G48"/>
    <mergeCell ref="J44:J48"/>
    <mergeCell ref="P74:P78"/>
    <mergeCell ref="O74:O78"/>
    <mergeCell ref="N74:N78"/>
    <mergeCell ref="J74:J78"/>
    <mergeCell ref="G74:G78"/>
    <mergeCell ref="F74:F78"/>
    <mergeCell ref="P62:P66"/>
    <mergeCell ref="J32:J36"/>
    <mergeCell ref="N32:N36"/>
    <mergeCell ref="L32:L36"/>
    <mergeCell ref="O32:O36"/>
    <mergeCell ref="P32:P36"/>
    <mergeCell ref="Q62:Q66"/>
    <mergeCell ref="R62:R66"/>
    <mergeCell ref="S62:S66"/>
    <mergeCell ref="K44:K48"/>
    <mergeCell ref="K50:K54"/>
    <mergeCell ref="K56:K60"/>
    <mergeCell ref="K62:K66"/>
    <mergeCell ref="Q26:Q30"/>
    <mergeCell ref="N14:S15"/>
    <mergeCell ref="E14:E19"/>
    <mergeCell ref="F14:F19"/>
    <mergeCell ref="G14:G19"/>
    <mergeCell ref="H14:H19"/>
    <mergeCell ref="B11:AB11"/>
    <mergeCell ref="B12:L12"/>
    <mergeCell ref="J14:J19"/>
    <mergeCell ref="D14:D19"/>
    <mergeCell ref="B14:B19"/>
    <mergeCell ref="C14:C19"/>
    <mergeCell ref="B13:L13"/>
    <mergeCell ref="X51:Y51"/>
    <mergeCell ref="X17:AC17"/>
    <mergeCell ref="X36:Y36"/>
    <mergeCell ref="Z36:AA36"/>
    <mergeCell ref="AB36:AC36"/>
    <mergeCell ref="Z39:AA39"/>
    <mergeCell ref="AB39:AC39"/>
    <mergeCell ref="W18:W19"/>
    <mergeCell ref="Q32:Q36"/>
    <mergeCell ref="R32:R36"/>
    <mergeCell ref="S32:S36"/>
    <mergeCell ref="X32:Y32"/>
    <mergeCell ref="CH56:CH60"/>
    <mergeCell ref="DE56:DE60"/>
    <mergeCell ref="DF56:DF60"/>
    <mergeCell ref="DG56:DG60"/>
    <mergeCell ref="DH56:DH60"/>
    <mergeCell ref="DA32:DA36"/>
    <mergeCell ref="DB32:DB36"/>
    <mergeCell ref="DC32:DC36"/>
    <mergeCell ref="DD32:DD36"/>
    <mergeCell ref="B2:D4"/>
    <mergeCell ref="B6:H6"/>
    <mergeCell ref="B7:H7"/>
    <mergeCell ref="B8:H8"/>
    <mergeCell ref="B20:B24"/>
    <mergeCell ref="I14:I19"/>
    <mergeCell ref="E2:I4"/>
    <mergeCell ref="J2:K2"/>
    <mergeCell ref="J3:K3"/>
    <mergeCell ref="J4:K4"/>
    <mergeCell ref="AD18:AE18"/>
    <mergeCell ref="AF18:AG18"/>
    <mergeCell ref="AD17:AG17"/>
    <mergeCell ref="AD36:AE36"/>
    <mergeCell ref="AH17:AH19"/>
    <mergeCell ref="Z32:AA32"/>
    <mergeCell ref="AB32:AC32"/>
    <mergeCell ref="AD32:AE32"/>
    <mergeCell ref="X33:Y33"/>
    <mergeCell ref="Z33:AA33"/>
    <mergeCell ref="AB33:AC33"/>
    <mergeCell ref="AD33:AE33"/>
    <mergeCell ref="BT74:BT78"/>
    <mergeCell ref="CE74:CE78"/>
    <mergeCell ref="CF74:CF78"/>
    <mergeCell ref="CG74:CG78"/>
    <mergeCell ref="CH74:CH78"/>
    <mergeCell ref="DE74:DE78"/>
    <mergeCell ref="DF74:DF78"/>
    <mergeCell ref="DG74:DG78"/>
    <mergeCell ref="DH74:DH78"/>
    <mergeCell ref="DE68:DE72"/>
    <mergeCell ref="DF68:DF72"/>
    <mergeCell ref="DG68:DG72"/>
    <mergeCell ref="DH68:DH72"/>
    <mergeCell ref="CE26:CE30"/>
    <mergeCell ref="CF26:CF30"/>
    <mergeCell ref="CG26:CG30"/>
    <mergeCell ref="CH26:CH30"/>
    <mergeCell ref="DE26:DE30"/>
    <mergeCell ref="DF26:DF30"/>
    <mergeCell ref="DG26:DG30"/>
    <mergeCell ref="DH26:DH30"/>
    <mergeCell ref="CE38:CE42"/>
    <mergeCell ref="CF38:CF42"/>
    <mergeCell ref="CG38:CG42"/>
    <mergeCell ref="CH38:CH42"/>
    <mergeCell ref="DE38:DE42"/>
    <mergeCell ref="DF38:DF42"/>
    <mergeCell ref="DG38:DG42"/>
    <mergeCell ref="DH38:DH42"/>
    <mergeCell ref="CE56:CE60"/>
    <mergeCell ref="CF56:CF60"/>
    <mergeCell ref="CG56:CG60"/>
  </mergeCells>
  <conditionalFormatting sqref="V26:V30 V74:V78 V20:V24">
    <cfRule type="cellIs" dxfId="1390" priority="5659" operator="equal">
      <formula>"X"</formula>
    </cfRule>
  </conditionalFormatting>
  <conditionalFormatting sqref="AK20:AL24 AK26:AL30 AK74:AL78">
    <cfRule type="cellIs" dxfId="1389" priority="5657" operator="equal">
      <formula>"NO"</formula>
    </cfRule>
    <cfRule type="cellIs" dxfId="1388" priority="5658" operator="equal">
      <formula>"SI"</formula>
    </cfRule>
  </conditionalFormatting>
  <conditionalFormatting sqref="AM20:AN24 AM26:AN30 AM74:AN78">
    <cfRule type="cellIs" dxfId="1387" priority="5653" operator="equal">
      <formula>"ALE"</formula>
    </cfRule>
    <cfRule type="cellIs" dxfId="1386" priority="5654" operator="equal">
      <formula>"CON"</formula>
    </cfRule>
  </conditionalFormatting>
  <conditionalFormatting sqref="AD20:AE24">
    <cfRule type="cellIs" dxfId="1385" priority="5629" operator="equal">
      <formula>25</formula>
    </cfRule>
  </conditionalFormatting>
  <conditionalFormatting sqref="AF20:AG24">
    <cfRule type="cellIs" dxfId="1384" priority="5628" operator="equal">
      <formula>15</formula>
    </cfRule>
  </conditionalFormatting>
  <conditionalFormatting sqref="V20:V24 V26:V30 V74:V78">
    <cfRule type="cellIs" dxfId="1383" priority="4495" operator="equal">
      <formula>"Y"</formula>
    </cfRule>
  </conditionalFormatting>
  <conditionalFormatting sqref="AI74:AI78 AI20:AI24 AI26:AI30">
    <cfRule type="cellIs" dxfId="1382" priority="5200" operator="equal">
      <formula>0</formula>
    </cfRule>
    <cfRule type="cellIs" dxfId="1381" priority="5201" operator="between">
      <formula>"0.1"</formula>
      <formula>100</formula>
    </cfRule>
    <cfRule type="cellIs" dxfId="1380" priority="5202" operator="between">
      <formula>0</formula>
      <formula>100</formula>
    </cfRule>
    <cfRule type="cellIs" dxfId="1379" priority="5203" operator="between">
      <formula>0</formula>
      <formula>100</formula>
    </cfRule>
  </conditionalFormatting>
  <conditionalFormatting sqref="BB20 BB26 BB74">
    <cfRule type="cellIs" dxfId="1378" priority="4909" stopIfTrue="1" operator="equal">
      <formula>"SI"</formula>
    </cfRule>
  </conditionalFormatting>
  <conditionalFormatting sqref="AI20:AI24 AI74:AI78 AI26:AI30">
    <cfRule type="cellIs" dxfId="1377" priority="4625" operator="equal">
      <formula>0.58</formula>
    </cfRule>
  </conditionalFormatting>
  <conditionalFormatting sqref="AY20:AY24 AY26:AY30 AY74:AY78">
    <cfRule type="expression" dxfId="1376" priority="4561">
      <formula>"&lt;,2"</formula>
    </cfRule>
  </conditionalFormatting>
  <conditionalFormatting sqref="AW20:AW24 AW26:AW30 AW74:AW78">
    <cfRule type="expression" dxfId="1375" priority="4560">
      <formula>"&lt;,2"</formula>
    </cfRule>
  </conditionalFormatting>
  <conditionalFormatting sqref="BA20 BA26 BA74">
    <cfRule type="expression" dxfId="1374" priority="4562">
      <formula>$BD20=25</formula>
    </cfRule>
    <cfRule type="expression" dxfId="1373" priority="4563">
      <formula>$BD20=24</formula>
    </cfRule>
    <cfRule type="expression" dxfId="1372" priority="4564">
      <formula>$BD20=23</formula>
    </cfRule>
    <cfRule type="expression" dxfId="1371" priority="4565">
      <formula>$BD20=22</formula>
    </cfRule>
    <cfRule type="expression" dxfId="1370" priority="4566">
      <formula>$BD20=21</formula>
    </cfRule>
    <cfRule type="expression" dxfId="1369" priority="4567">
      <formula>$BD20=20</formula>
    </cfRule>
    <cfRule type="expression" dxfId="1368" priority="4568">
      <formula>$BD20=19</formula>
    </cfRule>
    <cfRule type="expression" dxfId="1367" priority="4569">
      <formula>$BD20=18</formula>
    </cfRule>
    <cfRule type="expression" dxfId="1366" priority="4570">
      <formula>$BD20=17</formula>
    </cfRule>
    <cfRule type="expression" dxfId="1365" priority="4571">
      <formula>$BD20=16</formula>
    </cfRule>
    <cfRule type="expression" dxfId="1364" priority="4572">
      <formula>$BD20=15</formula>
    </cfRule>
    <cfRule type="expression" dxfId="1363" priority="4573">
      <formula>$BD20=14</formula>
    </cfRule>
    <cfRule type="expression" dxfId="1362" priority="4574">
      <formula>$BD20=13</formula>
    </cfRule>
    <cfRule type="expression" dxfId="1361" priority="4575">
      <formula>$BD20=12</formula>
    </cfRule>
    <cfRule type="expression" dxfId="1360" priority="4576">
      <formula>$BD20=11</formula>
    </cfRule>
    <cfRule type="expression" dxfId="1359" priority="4577">
      <formula>$BD20=10</formula>
    </cfRule>
    <cfRule type="expression" dxfId="1358" priority="4578">
      <formula>$BD20=9</formula>
    </cfRule>
    <cfRule type="expression" dxfId="1357" priority="4579">
      <formula>$BD20=8</formula>
    </cfRule>
    <cfRule type="expression" dxfId="1356" priority="4580">
      <formula>$BD20=7</formula>
    </cfRule>
    <cfRule type="expression" dxfId="1355" priority="4581">
      <formula>$BD20=6</formula>
    </cfRule>
    <cfRule type="expression" dxfId="1354" priority="4582">
      <formula>$BD20=5</formula>
    </cfRule>
    <cfRule type="expression" dxfId="1353" priority="4583">
      <formula>$BD20=4</formula>
    </cfRule>
    <cfRule type="expression" dxfId="1352" priority="4584">
      <formula>$BD20=3</formula>
    </cfRule>
    <cfRule type="expression" dxfId="1351" priority="4585">
      <formula>$BD20=2</formula>
    </cfRule>
    <cfRule type="expression" dxfId="1350" priority="4586">
      <formula>$BD20=1</formula>
    </cfRule>
  </conditionalFormatting>
  <conditionalFormatting sqref="AX20:AX24 AX26:AX30 AX74:AX78">
    <cfRule type="beginsWith" dxfId="1349" priority="4555" operator="beginsWith" text="MUY ALTA">
      <formula>LEFT(AX20,LEN("MUY ALTA"))="MUY ALTA"</formula>
    </cfRule>
    <cfRule type="beginsWith" dxfId="1348" priority="4556" operator="beginsWith" text="ALTA">
      <formula>LEFT(AX20,LEN("ALTA"))="ALTA"</formula>
    </cfRule>
    <cfRule type="beginsWith" dxfId="1347" priority="4557" operator="beginsWith" text="MEDIA">
      <formula>LEFT(AX20,LEN("MEDIA"))="MEDIA"</formula>
    </cfRule>
    <cfRule type="beginsWith" dxfId="1346" priority="4558" operator="beginsWith" text="BAJA">
      <formula>LEFT(AX20,LEN("BAJA"))="BAJA"</formula>
    </cfRule>
    <cfRule type="beginsWith" dxfId="1345" priority="4559" operator="beginsWith" text="MUY BAJA">
      <formula>LEFT(AX20,LEN("MUY BAJA"))="MUY BAJA"</formula>
    </cfRule>
  </conditionalFormatting>
  <conditionalFormatting sqref="AZ20:AZ24 AZ26:AZ30 AZ74:AZ78">
    <cfRule type="beginsWith" dxfId="1344" priority="4550" operator="beginsWith" text="MUY ALTA">
      <formula>LEFT(AZ20,LEN("MUY ALTA"))="MUY ALTA"</formula>
    </cfRule>
    <cfRule type="beginsWith" dxfId="1343" priority="4551" operator="beginsWith" text="ALTA">
      <formula>LEFT(AZ20,LEN("ALTA"))="ALTA"</formula>
    </cfRule>
    <cfRule type="beginsWith" dxfId="1342" priority="4552" operator="beginsWith" text="MEDIA">
      <formula>LEFT(AZ20,LEN("MEDIA"))="MEDIA"</formula>
    </cfRule>
    <cfRule type="beginsWith" dxfId="1341" priority="4553" operator="beginsWith" text="BAJA">
      <formula>LEFT(AZ20,LEN("BAJA"))="BAJA"</formula>
    </cfRule>
    <cfRule type="beginsWith" dxfId="1340" priority="4554" operator="beginsWith" text="MUY BAJA">
      <formula>LEFT(AZ20,LEN("MUY BAJA"))="MUY BAJA"</formula>
    </cfRule>
  </conditionalFormatting>
  <conditionalFormatting sqref="AO20:AP24 AO26:AP30 AO76:AP78">
    <cfRule type="cellIs" dxfId="1339" priority="4500" operator="equal">
      <formula>"NO"</formula>
    </cfRule>
  </conditionalFormatting>
  <conditionalFormatting sqref="BB20:BB24 BB26:BB30 BB74:BB78">
    <cfRule type="cellIs" dxfId="1338" priority="4497" operator="equal">
      <formula>"Evitar"</formula>
    </cfRule>
    <cfRule type="cellIs" dxfId="1337" priority="4498" operator="equal">
      <formula>"Aceptar"</formula>
    </cfRule>
    <cfRule type="cellIs" dxfId="1336" priority="4499" operator="equal">
      <formula>"Reducir"</formula>
    </cfRule>
  </conditionalFormatting>
  <conditionalFormatting sqref="S20">
    <cfRule type="expression" dxfId="1335" priority="4370">
      <formula>$T20=25</formula>
    </cfRule>
    <cfRule type="expression" dxfId="1334" priority="4371">
      <formula>$T20=24</formula>
    </cfRule>
    <cfRule type="expression" dxfId="1333" priority="4372">
      <formula>$T20=23</formula>
    </cfRule>
    <cfRule type="expression" dxfId="1332" priority="4373">
      <formula>$T20=22</formula>
    </cfRule>
    <cfRule type="expression" dxfId="1331" priority="4374">
      <formula>$T20=21</formula>
    </cfRule>
    <cfRule type="expression" dxfId="1330" priority="4375">
      <formula>$T20=20</formula>
    </cfRule>
    <cfRule type="expression" dxfId="1329" priority="4376">
      <formula>$T20=19</formula>
    </cfRule>
    <cfRule type="expression" dxfId="1328" priority="4377">
      <formula>$T20=18</formula>
    </cfRule>
    <cfRule type="expression" dxfId="1327" priority="4378">
      <formula>$T20=17</formula>
    </cfRule>
    <cfRule type="expression" dxfId="1326" priority="4379">
      <formula>$T20=16</formula>
    </cfRule>
    <cfRule type="expression" dxfId="1325" priority="4380">
      <formula>$T20=15</formula>
    </cfRule>
    <cfRule type="expression" dxfId="1324" priority="4381">
      <formula>$T20=14</formula>
    </cfRule>
    <cfRule type="expression" dxfId="1323" priority="4382">
      <formula>$T20=13</formula>
    </cfRule>
    <cfRule type="expression" dxfId="1322" priority="4383">
      <formula>$T20=12</formula>
    </cfRule>
    <cfRule type="expression" dxfId="1321" priority="4384">
      <formula>$T20=11</formula>
    </cfRule>
    <cfRule type="expression" dxfId="1320" priority="4385">
      <formula>$T20=10</formula>
    </cfRule>
    <cfRule type="expression" dxfId="1319" priority="4386">
      <formula>$T20=9</formula>
    </cfRule>
    <cfRule type="expression" dxfId="1318" priority="4387">
      <formula>$T20=8</formula>
    </cfRule>
    <cfRule type="expression" dxfId="1317" priority="4388">
      <formula>$T20=7</formula>
    </cfRule>
    <cfRule type="expression" dxfId="1316" priority="4389">
      <formula>$T20=6</formula>
    </cfRule>
    <cfRule type="expression" dxfId="1315" priority="4390">
      <formula>$T20=5</formula>
    </cfRule>
    <cfRule type="expression" dxfId="1314" priority="4391">
      <formula>$T20=4</formula>
    </cfRule>
    <cfRule type="expression" dxfId="1313" priority="4392">
      <formula>$T20=3</formula>
    </cfRule>
    <cfRule type="expression" dxfId="1312" priority="4393">
      <formula>$T20=2</formula>
    </cfRule>
    <cfRule type="expression" dxfId="1311" priority="4394">
      <formula>$T20=1</formula>
    </cfRule>
  </conditionalFormatting>
  <conditionalFormatting sqref="Q20:Q24">
    <cfRule type="expression" dxfId="1310" priority="4369">
      <formula>"&lt;,2"</formula>
    </cfRule>
  </conditionalFormatting>
  <conditionalFormatting sqref="R20:R24">
    <cfRule type="cellIs" dxfId="1309" priority="4353" operator="equal">
      <formula>20</formula>
    </cfRule>
    <cfRule type="cellIs" dxfId="1308" priority="4354" operator="equal">
      <formula>10</formula>
    </cfRule>
    <cfRule type="cellIs" dxfId="1307" priority="4355" operator="equal">
      <formula>5</formula>
    </cfRule>
    <cfRule type="cellIs" dxfId="1306" priority="4356" operator="equal">
      <formula>1</formula>
    </cfRule>
    <cfRule type="cellIs" dxfId="1305" priority="4357" operator="equal">
      <formula>0.8</formula>
    </cfRule>
    <cfRule type="cellIs" dxfId="1304" priority="4358" operator="equal">
      <formula>0.6</formula>
    </cfRule>
    <cfRule type="cellIs" dxfId="1303" priority="4359" operator="equal">
      <formula>0.4</formula>
    </cfRule>
    <cfRule type="cellIs" dxfId="1302" priority="4360" operator="equal">
      <formula>20%</formula>
    </cfRule>
  </conditionalFormatting>
  <conditionalFormatting sqref="P20:P24">
    <cfRule type="cellIs" dxfId="1301" priority="3920" operator="equal">
      <formula>0.2</formula>
    </cfRule>
  </conditionalFormatting>
  <conditionalFormatting sqref="O20:O24">
    <cfRule type="beginsWith" priority="3907" operator="beginsWith" text="La actividad que conlleva el riesgo se ejecuta como máximos 2 veces por año">
      <formula>LEFT(O20,LEN("La actividad que conlleva el riesgo se ejecuta como máximos 2 veces por año"))="La actividad que conlleva el riesgo se ejecuta como máximos 2 veces por año"</formula>
    </cfRule>
    <cfRule type="cellIs" dxfId="1300" priority="3908" operator="equal">
      <formula>"La actividad que conlleva el riesgo se ejecuta como máximos 2 veces por año"</formula>
    </cfRule>
    <cfRule type="cellIs" dxfId="1299" priority="3909" operator="equal">
      <formula>"La actividad que conlleva el riesgo se ejecuta como máximos 2 veces por año "</formula>
    </cfRule>
    <cfRule type="containsText" dxfId="1298" priority="3911" operator="containsText" text="La actividad que conlleva el riesgo se ejecuta como máximos 2 veces por año">
      <formula>NOT(ISERROR(SEARCH("La actividad que conlleva el riesgo se ejecuta como máximos 2 veces por año",O20)))</formula>
    </cfRule>
    <cfRule type="cellIs" dxfId="1297" priority="3912" operator="equal">
      <formula>"La actividad que conlleva el riesgo se ejecuta como máximos 2 veces por año"</formula>
    </cfRule>
    <cfRule type="cellIs" dxfId="1296" priority="3913" operator="equal">
      <formula>"La actividad que conlleva el riesgo se ejecuta como máximos 2 veces por año"</formula>
    </cfRule>
  </conditionalFormatting>
  <conditionalFormatting sqref="AD20:AE24">
    <cfRule type="expression" dxfId="1295" priority="3463">
      <formula>AF20=15</formula>
    </cfRule>
  </conditionalFormatting>
  <conditionalFormatting sqref="AF20:AG24">
    <cfRule type="expression" dxfId="1294" priority="3462">
      <formula>AD20=25</formula>
    </cfRule>
  </conditionalFormatting>
  <conditionalFormatting sqref="AB20:AC20">
    <cfRule type="expression" dxfId="1293" priority="3394">
      <formula>AB20=10</formula>
    </cfRule>
    <cfRule type="expression" dxfId="1292" priority="3395">
      <formula>Z20=15</formula>
    </cfRule>
    <cfRule type="expression" dxfId="1291" priority="3396">
      <formula>X20=25</formula>
    </cfRule>
    <cfRule type="cellIs" dxfId="1290" priority="3410" operator="equal">
      <formula>25</formula>
    </cfRule>
  </conditionalFormatting>
  <conditionalFormatting sqref="AB20:AC20">
    <cfRule type="expression" dxfId="1289" priority="3407">
      <formula>AD20=15</formula>
    </cfRule>
    <cfRule type="expression" dxfId="1288" priority="3408">
      <formula>AF20=10</formula>
    </cfRule>
    <cfRule type="expression" dxfId="1287" priority="3409">
      <formula>AD20=15</formula>
    </cfRule>
  </conditionalFormatting>
  <conditionalFormatting sqref="X20:Y20">
    <cfRule type="expression" dxfId="1286" priority="3400">
      <formula>AB20=10</formula>
    </cfRule>
    <cfRule type="expression" dxfId="1285" priority="3401">
      <formula>X20=25</formula>
    </cfRule>
    <cfRule type="expression" dxfId="1284" priority="3402">
      <formula>Z20=15</formula>
    </cfRule>
  </conditionalFormatting>
  <conditionalFormatting sqref="Z20:AA20">
    <cfRule type="expression" dxfId="1283" priority="3397">
      <formula>Z20=15</formula>
    </cfRule>
    <cfRule type="expression" dxfId="1282" priority="3398">
      <formula>AB20=10</formula>
    </cfRule>
    <cfRule type="expression" dxfId="1281" priority="3399">
      <formula>X20=25</formula>
    </cfRule>
  </conditionalFormatting>
  <conditionalFormatting sqref="AB21:AC24">
    <cfRule type="expression" dxfId="1280" priority="3381">
      <formula>AB21=10</formula>
    </cfRule>
    <cfRule type="expression" dxfId="1279" priority="3382">
      <formula>Z21=15</formula>
    </cfRule>
    <cfRule type="expression" dxfId="1278" priority="3383">
      <formula>X21=25</formula>
    </cfRule>
    <cfRule type="cellIs" dxfId="1277" priority="3393" operator="equal">
      <formula>25</formula>
    </cfRule>
  </conditionalFormatting>
  <conditionalFormatting sqref="AB21:AC24">
    <cfRule type="expression" dxfId="1276" priority="3390">
      <formula>AD21=15</formula>
    </cfRule>
    <cfRule type="expression" dxfId="1275" priority="3391">
      <formula>AF21=10</formula>
    </cfRule>
    <cfRule type="expression" dxfId="1274" priority="3392">
      <formula>AD21=15</formula>
    </cfRule>
  </conditionalFormatting>
  <conditionalFormatting sqref="X21:Y24">
    <cfRule type="expression" dxfId="1273" priority="3387">
      <formula>AB21=10</formula>
    </cfRule>
    <cfRule type="expression" dxfId="1272" priority="3388">
      <formula>X21=25</formula>
    </cfRule>
    <cfRule type="expression" dxfId="1271" priority="3389">
      <formula>Z21=15</formula>
    </cfRule>
  </conditionalFormatting>
  <conditionalFormatting sqref="Z21:AA24">
    <cfRule type="expression" dxfId="1270" priority="3384">
      <formula>Z21=15</formula>
    </cfRule>
    <cfRule type="expression" dxfId="1269" priority="3385">
      <formula>AB21=10</formula>
    </cfRule>
    <cfRule type="expression" dxfId="1268" priority="3386">
      <formula>X21=25</formula>
    </cfRule>
  </conditionalFormatting>
  <conditionalFormatting sqref="V20:V24">
    <cfRule type="expression" dxfId="1267" priority="3366">
      <formula>W20="X"</formula>
    </cfRule>
  </conditionalFormatting>
  <conditionalFormatting sqref="V26:V30">
    <cfRule type="expression" dxfId="1266" priority="3361">
      <formula>W26="X"</formula>
    </cfRule>
  </conditionalFormatting>
  <conditionalFormatting sqref="V26:V30">
    <cfRule type="expression" dxfId="1265" priority="3341">
      <formula>W26="X"</formula>
    </cfRule>
  </conditionalFormatting>
  <conditionalFormatting sqref="V74:V78">
    <cfRule type="expression" dxfId="1264" priority="3256">
      <formula>W74="X"</formula>
    </cfRule>
  </conditionalFormatting>
  <conditionalFormatting sqref="V74:V78">
    <cfRule type="expression" dxfId="1263" priority="3251">
      <formula>W74="X"</formula>
    </cfRule>
  </conditionalFormatting>
  <conditionalFormatting sqref="Q74:Q78">
    <cfRule type="expression" dxfId="1262" priority="2757">
      <formula>"&lt;,2"</formula>
    </cfRule>
  </conditionalFormatting>
  <conditionalFormatting sqref="R74:R78">
    <cfRule type="cellIs" dxfId="1261" priority="2749" operator="equal">
      <formula>20</formula>
    </cfRule>
    <cfRule type="cellIs" dxfId="1260" priority="2750" operator="equal">
      <formula>10</formula>
    </cfRule>
    <cfRule type="cellIs" dxfId="1259" priority="2751" operator="equal">
      <formula>5</formula>
    </cfRule>
    <cfRule type="cellIs" dxfId="1258" priority="2752" operator="equal">
      <formula>1</formula>
    </cfRule>
    <cfRule type="cellIs" dxfId="1257" priority="2753" operator="equal">
      <formula>0.8</formula>
    </cfRule>
    <cfRule type="cellIs" dxfId="1256" priority="2754" operator="equal">
      <formula>0.6</formula>
    </cfRule>
    <cfRule type="cellIs" dxfId="1255" priority="2755" operator="equal">
      <formula>0.4</formula>
    </cfRule>
    <cfRule type="cellIs" dxfId="1254" priority="2756" operator="equal">
      <formula>20%</formula>
    </cfRule>
  </conditionalFormatting>
  <conditionalFormatting sqref="P74:P78">
    <cfRule type="cellIs" dxfId="1253" priority="2748" operator="equal">
      <formula>0.2</formula>
    </cfRule>
  </conditionalFormatting>
  <conditionalFormatting sqref="O74:O78">
    <cfRule type="beginsWith" priority="2735" operator="beginsWith" text="La actividad que conlleva el riesgo se ejecuta como máximos 2 veces por año">
      <formula>LEFT(O74,LEN("La actividad que conlleva el riesgo se ejecuta como máximos 2 veces por año"))="La actividad que conlleva el riesgo se ejecuta como máximos 2 veces por año"</formula>
    </cfRule>
    <cfRule type="cellIs" dxfId="1252" priority="2736" operator="equal">
      <formula>"La actividad que conlleva el riesgo se ejecuta como máximos 2 veces por año"</formula>
    </cfRule>
    <cfRule type="cellIs" dxfId="1251" priority="2737" operator="equal">
      <formula>"La actividad que conlleva el riesgo se ejecuta como máximos 2 veces por año "</formula>
    </cfRule>
    <cfRule type="containsText" dxfId="1250" priority="2739" operator="containsText" text="La actividad que conlleva el riesgo se ejecuta como máximos 2 veces por año">
      <formula>NOT(ISERROR(SEARCH("La actividad que conlleva el riesgo se ejecuta como máximos 2 veces por año",O74)))</formula>
    </cfRule>
    <cfRule type="cellIs" dxfId="1249" priority="2740" operator="equal">
      <formula>"La actividad que conlleva el riesgo se ejecuta como máximos 2 veces por año"</formula>
    </cfRule>
    <cfRule type="cellIs" dxfId="1248" priority="2741" operator="equal">
      <formula>"La actividad que conlleva el riesgo se ejecuta como máximos 2 veces por año"</formula>
    </cfRule>
  </conditionalFormatting>
  <conditionalFormatting sqref="AJ20">
    <cfRule type="cellIs" dxfId="1247" priority="2700" operator="equal">
      <formula>0.6</formula>
    </cfRule>
    <cfRule type="cellIs" dxfId="1246" priority="2701" operator="equal">
      <formula>1</formula>
    </cfRule>
    <cfRule type="cellIs" dxfId="1245" priority="2702" operator="equal">
      <formula>0.8</formula>
    </cfRule>
  </conditionalFormatting>
  <conditionalFormatting sqref="AJ26:AJ30">
    <cfRule type="cellIs" dxfId="1244" priority="2697" operator="equal">
      <formula>0.6</formula>
    </cfRule>
    <cfRule type="cellIs" dxfId="1243" priority="2698" operator="equal">
      <formula>1</formula>
    </cfRule>
    <cfRule type="cellIs" dxfId="1242" priority="2699" operator="equal">
      <formula>0.8</formula>
    </cfRule>
  </conditionalFormatting>
  <conditionalFormatting sqref="AJ74:AJ78">
    <cfRule type="cellIs" dxfId="1241" priority="2670" operator="equal">
      <formula>0.6</formula>
    </cfRule>
    <cfRule type="cellIs" dxfId="1240" priority="2671" operator="equal">
      <formula>1</formula>
    </cfRule>
    <cfRule type="cellIs" dxfId="1239" priority="2672" operator="equal">
      <formula>0.8</formula>
    </cfRule>
  </conditionalFormatting>
  <conditionalFormatting sqref="BB20:BB24">
    <cfRule type="cellIs" dxfId="1238" priority="2669" operator="equal">
      <formula>"compartir"</formula>
    </cfRule>
  </conditionalFormatting>
  <conditionalFormatting sqref="BB26:BB30">
    <cfRule type="cellIs" dxfId="1237" priority="2668" operator="equal">
      <formula>"combatir"</formula>
    </cfRule>
  </conditionalFormatting>
  <conditionalFormatting sqref="BB74:BB78">
    <cfRule type="cellIs" dxfId="1236" priority="2660" operator="equal">
      <formula>"combatir"</formula>
    </cfRule>
  </conditionalFormatting>
  <conditionalFormatting sqref="S74">
    <cfRule type="expression" dxfId="1235" priority="2435">
      <formula>$T74=25</formula>
    </cfRule>
    <cfRule type="expression" dxfId="1234" priority="2436">
      <formula>$T74=24</formula>
    </cfRule>
    <cfRule type="expression" dxfId="1233" priority="2437">
      <formula>$T74=23</formula>
    </cfRule>
    <cfRule type="expression" dxfId="1232" priority="2438">
      <formula>$T74=22</formula>
    </cfRule>
    <cfRule type="expression" dxfId="1231" priority="2439">
      <formula>$T74=21</formula>
    </cfRule>
    <cfRule type="expression" dxfId="1230" priority="2440">
      <formula>$T74=20</formula>
    </cfRule>
    <cfRule type="expression" dxfId="1229" priority="2441">
      <formula>$T74=19</formula>
    </cfRule>
    <cfRule type="expression" dxfId="1228" priority="2442">
      <formula>$T74=18</formula>
    </cfRule>
    <cfRule type="expression" dxfId="1227" priority="2443">
      <formula>$T74=17</formula>
    </cfRule>
    <cfRule type="expression" dxfId="1226" priority="2444">
      <formula>$T74=16</formula>
    </cfRule>
    <cfRule type="expression" dxfId="1225" priority="2445">
      <formula>$T74=15</formula>
    </cfRule>
    <cfRule type="expression" dxfId="1224" priority="2446">
      <formula>$T74=14</formula>
    </cfRule>
    <cfRule type="expression" dxfId="1223" priority="2447">
      <formula>$T74=13</formula>
    </cfRule>
    <cfRule type="expression" dxfId="1222" priority="2448">
      <formula>$T74=12</formula>
    </cfRule>
    <cfRule type="expression" dxfId="1221" priority="2449">
      <formula>$T74=11</formula>
    </cfRule>
    <cfRule type="expression" dxfId="1220" priority="2450">
      <formula>$T74=10</formula>
    </cfRule>
    <cfRule type="expression" dxfId="1219" priority="2451">
      <formula>$T74=9</formula>
    </cfRule>
    <cfRule type="expression" dxfId="1218" priority="2452">
      <formula>$T74=8</formula>
    </cfRule>
    <cfRule type="expression" dxfId="1217" priority="2453">
      <formula>$T74=7</formula>
    </cfRule>
    <cfRule type="expression" dxfId="1216" priority="2454">
      <formula>$T74=6</formula>
    </cfRule>
    <cfRule type="expression" dxfId="1215" priority="2455">
      <formula>$T74=5</formula>
    </cfRule>
    <cfRule type="expression" dxfId="1214" priority="2456">
      <formula>$T74=4</formula>
    </cfRule>
    <cfRule type="expression" dxfId="1213" priority="2457">
      <formula>$T74=3</formula>
    </cfRule>
    <cfRule type="expression" dxfId="1212" priority="2458">
      <formula>$T74=2</formula>
    </cfRule>
    <cfRule type="expression" dxfId="1211" priority="2459">
      <formula>$T74=1</formula>
    </cfRule>
  </conditionalFormatting>
  <conditionalFormatting sqref="W74">
    <cfRule type="cellIs" dxfId="1210" priority="2402" operator="equal">
      <formula>"X"</formula>
    </cfRule>
  </conditionalFormatting>
  <conditionalFormatting sqref="W74">
    <cfRule type="cellIs" dxfId="1209" priority="2401" operator="equal">
      <formula>"X"</formula>
    </cfRule>
  </conditionalFormatting>
  <conditionalFormatting sqref="W74">
    <cfRule type="expression" dxfId="1208" priority="2399">
      <formula>V74=Y</formula>
    </cfRule>
    <cfRule type="expression" dxfId="1207" priority="2400">
      <formula>V74="y"</formula>
    </cfRule>
  </conditionalFormatting>
  <conditionalFormatting sqref="W26">
    <cfRule type="cellIs" dxfId="1206" priority="2370" operator="equal">
      <formula>"X"</formula>
    </cfRule>
  </conditionalFormatting>
  <conditionalFormatting sqref="W26">
    <cfRule type="cellIs" dxfId="1205" priority="2369" operator="equal">
      <formula>"X"</formula>
    </cfRule>
  </conditionalFormatting>
  <conditionalFormatting sqref="W26">
    <cfRule type="expression" dxfId="1204" priority="2367">
      <formula>V26=Y</formula>
    </cfRule>
    <cfRule type="expression" dxfId="1203" priority="2368">
      <formula>V26="y"</formula>
    </cfRule>
  </conditionalFormatting>
  <conditionalFormatting sqref="W20">
    <cfRule type="cellIs" dxfId="1202" priority="2366" operator="equal">
      <formula>"X"</formula>
    </cfRule>
  </conditionalFormatting>
  <conditionalFormatting sqref="W20">
    <cfRule type="cellIs" dxfId="1201" priority="2365" operator="equal">
      <formula>"X"</formula>
    </cfRule>
  </conditionalFormatting>
  <conditionalFormatting sqref="W20">
    <cfRule type="expression" dxfId="1200" priority="2363">
      <formula>V20=Y</formula>
    </cfRule>
    <cfRule type="expression" dxfId="1199" priority="2364">
      <formula>V20="y"</formula>
    </cfRule>
  </conditionalFormatting>
  <conditionalFormatting sqref="BB26:BB30">
    <cfRule type="cellIs" dxfId="1198" priority="2362" operator="equal">
      <formula>"compartir"</formula>
    </cfRule>
  </conditionalFormatting>
  <conditionalFormatting sqref="BB74:BB78">
    <cfRule type="cellIs" dxfId="1197" priority="2347" operator="equal">
      <formula>"combatir"</formula>
    </cfRule>
  </conditionalFormatting>
  <conditionalFormatting sqref="BB74:BB78">
    <cfRule type="cellIs" dxfId="1196" priority="2346" operator="equal">
      <formula>"compartir"</formula>
    </cfRule>
  </conditionalFormatting>
  <conditionalFormatting sqref="V32:V36">
    <cfRule type="cellIs" dxfId="1195" priority="2068" operator="equal">
      <formula>"X"</formula>
    </cfRule>
  </conditionalFormatting>
  <conditionalFormatting sqref="AK32:AL36">
    <cfRule type="cellIs" dxfId="1194" priority="2066" operator="equal">
      <formula>"NO"</formula>
    </cfRule>
    <cfRule type="cellIs" dxfId="1193" priority="2067" operator="equal">
      <formula>"SI"</formula>
    </cfRule>
  </conditionalFormatting>
  <conditionalFormatting sqref="AM32:AN36">
    <cfRule type="cellIs" dxfId="1192" priority="2064" operator="equal">
      <formula>"ALE"</formula>
    </cfRule>
    <cfRule type="cellIs" dxfId="1191" priority="2065" operator="equal">
      <formula>"CON"</formula>
    </cfRule>
  </conditionalFormatting>
  <conditionalFormatting sqref="V32:V36">
    <cfRule type="cellIs" dxfId="1190" priority="2009" operator="equal">
      <formula>"Y"</formula>
    </cfRule>
  </conditionalFormatting>
  <conditionalFormatting sqref="AI32:AI36">
    <cfRule type="cellIs" dxfId="1189" priority="2054" operator="equal">
      <formula>0</formula>
    </cfRule>
    <cfRule type="cellIs" dxfId="1188" priority="2055" operator="between">
      <formula>"0.1"</formula>
      <formula>100</formula>
    </cfRule>
    <cfRule type="cellIs" dxfId="1187" priority="2056" operator="between">
      <formula>0</formula>
      <formula>100</formula>
    </cfRule>
    <cfRule type="cellIs" dxfId="1186" priority="2057" operator="between">
      <formula>0</formula>
      <formula>100</formula>
    </cfRule>
  </conditionalFormatting>
  <conditionalFormatting sqref="BB32">
    <cfRule type="cellIs" dxfId="1185" priority="2053" stopIfTrue="1" operator="equal">
      <formula>"SI"</formula>
    </cfRule>
  </conditionalFormatting>
  <conditionalFormatting sqref="AI32:AI36">
    <cfRule type="cellIs" dxfId="1184" priority="2052" operator="equal">
      <formula>0.58</formula>
    </cfRule>
  </conditionalFormatting>
  <conditionalFormatting sqref="AY32:AY36">
    <cfRule type="expression" dxfId="1183" priority="2026">
      <formula>"&lt;,2"</formula>
    </cfRule>
  </conditionalFormatting>
  <conditionalFormatting sqref="AW32:AW36">
    <cfRule type="expression" dxfId="1182" priority="2025">
      <formula>"&lt;,2"</formula>
    </cfRule>
  </conditionalFormatting>
  <conditionalFormatting sqref="BA32">
    <cfRule type="expression" dxfId="1181" priority="2027">
      <formula>$BD32=25</formula>
    </cfRule>
    <cfRule type="expression" dxfId="1180" priority="2028">
      <formula>$BD32=24</formula>
    </cfRule>
    <cfRule type="expression" dxfId="1179" priority="2029">
      <formula>$BD32=23</formula>
    </cfRule>
    <cfRule type="expression" dxfId="1178" priority="2030">
      <formula>$BD32=22</formula>
    </cfRule>
    <cfRule type="expression" dxfId="1177" priority="2031">
      <formula>$BD32=21</formula>
    </cfRule>
    <cfRule type="expression" dxfId="1176" priority="2032">
      <formula>$BD32=20</formula>
    </cfRule>
    <cfRule type="expression" dxfId="1175" priority="2033">
      <formula>$BD32=19</formula>
    </cfRule>
    <cfRule type="expression" dxfId="1174" priority="2034">
      <formula>$BD32=18</formula>
    </cfRule>
    <cfRule type="expression" dxfId="1173" priority="2035">
      <formula>$BD32=17</formula>
    </cfRule>
    <cfRule type="expression" dxfId="1172" priority="2036">
      <formula>$BD32=16</formula>
    </cfRule>
    <cfRule type="expression" dxfId="1171" priority="2037">
      <formula>$BD32=15</formula>
    </cfRule>
    <cfRule type="expression" dxfId="1170" priority="2038">
      <formula>$BD32=14</formula>
    </cfRule>
    <cfRule type="expression" dxfId="1169" priority="2039">
      <formula>$BD32=13</formula>
    </cfRule>
    <cfRule type="expression" dxfId="1168" priority="2040">
      <formula>$BD32=12</formula>
    </cfRule>
    <cfRule type="expression" dxfId="1167" priority="2041">
      <formula>$BD32=11</formula>
    </cfRule>
    <cfRule type="expression" dxfId="1166" priority="2042">
      <formula>$BD32=10</formula>
    </cfRule>
    <cfRule type="expression" dxfId="1165" priority="2043">
      <formula>$BD32=9</formula>
    </cfRule>
    <cfRule type="expression" dxfId="1164" priority="2044">
      <formula>$BD32=8</formula>
    </cfRule>
    <cfRule type="expression" dxfId="1163" priority="2045">
      <formula>$BD32=7</formula>
    </cfRule>
    <cfRule type="expression" dxfId="1162" priority="2046">
      <formula>$BD32=6</formula>
    </cfRule>
    <cfRule type="expression" dxfId="1161" priority="2047">
      <formula>$BD32=5</formula>
    </cfRule>
    <cfRule type="expression" dxfId="1160" priority="2048">
      <formula>$BD32=4</formula>
    </cfRule>
    <cfRule type="expression" dxfId="1159" priority="2049">
      <formula>$BD32=3</formula>
    </cfRule>
    <cfRule type="expression" dxfId="1158" priority="2050">
      <formula>$BD32=2</formula>
    </cfRule>
    <cfRule type="expression" dxfId="1157" priority="2051">
      <formula>$BD32=1</formula>
    </cfRule>
  </conditionalFormatting>
  <conditionalFormatting sqref="AX32:AX36">
    <cfRule type="beginsWith" dxfId="1156" priority="2020" operator="beginsWith" text="MUY ALTA">
      <formula>LEFT(AX32,LEN("MUY ALTA"))="MUY ALTA"</formula>
    </cfRule>
    <cfRule type="beginsWith" dxfId="1155" priority="2021" operator="beginsWith" text="ALTA">
      <formula>LEFT(AX32,LEN("ALTA"))="ALTA"</formula>
    </cfRule>
    <cfRule type="beginsWith" dxfId="1154" priority="2022" operator="beginsWith" text="MEDIA">
      <formula>LEFT(AX32,LEN("MEDIA"))="MEDIA"</formula>
    </cfRule>
    <cfRule type="beginsWith" dxfId="1153" priority="2023" operator="beginsWith" text="BAJA">
      <formula>LEFT(AX32,LEN("BAJA"))="BAJA"</formula>
    </cfRule>
    <cfRule type="beginsWith" dxfId="1152" priority="2024" operator="beginsWith" text="MUY BAJA">
      <formula>LEFT(AX32,LEN("MUY BAJA"))="MUY BAJA"</formula>
    </cfRule>
  </conditionalFormatting>
  <conditionalFormatting sqref="AZ32:AZ36">
    <cfRule type="beginsWith" dxfId="1151" priority="2015" operator="beginsWith" text="MUY ALTA">
      <formula>LEFT(AZ32,LEN("MUY ALTA"))="MUY ALTA"</formula>
    </cfRule>
    <cfRule type="beginsWith" dxfId="1150" priority="2016" operator="beginsWith" text="ALTA">
      <formula>LEFT(AZ32,LEN("ALTA"))="ALTA"</formula>
    </cfRule>
    <cfRule type="beginsWith" dxfId="1149" priority="2017" operator="beginsWith" text="MEDIA">
      <formula>LEFT(AZ32,LEN("MEDIA"))="MEDIA"</formula>
    </cfRule>
    <cfRule type="beginsWith" dxfId="1148" priority="2018" operator="beginsWith" text="BAJA">
      <formula>LEFT(AZ32,LEN("BAJA"))="BAJA"</formula>
    </cfRule>
    <cfRule type="beginsWith" dxfId="1147" priority="2019" operator="beginsWith" text="MUY BAJA">
      <formula>LEFT(AZ32,LEN("MUY BAJA"))="MUY BAJA"</formula>
    </cfRule>
  </conditionalFormatting>
  <conditionalFormatting sqref="AO34:AP36">
    <cfRule type="cellIs" dxfId="1146" priority="2013" operator="equal">
      <formula>"NO"</formula>
    </cfRule>
  </conditionalFormatting>
  <conditionalFormatting sqref="BB32:BB36">
    <cfRule type="cellIs" dxfId="1145" priority="2010" operator="equal">
      <formula>"Evitar"</formula>
    </cfRule>
    <cfRule type="cellIs" dxfId="1144" priority="2011" operator="equal">
      <formula>"Aceptar"</formula>
    </cfRule>
    <cfRule type="cellIs" dxfId="1143" priority="2012" operator="equal">
      <formula>"Reducir"</formula>
    </cfRule>
  </conditionalFormatting>
  <conditionalFormatting sqref="V32:V36">
    <cfRule type="expression" dxfId="1142" priority="1930">
      <formula>W32="X"</formula>
    </cfRule>
  </conditionalFormatting>
  <conditionalFormatting sqref="AJ32">
    <cfRule type="cellIs" dxfId="1141" priority="1927" operator="equal">
      <formula>0.6</formula>
    </cfRule>
    <cfRule type="cellIs" dxfId="1140" priority="1928" operator="equal">
      <formula>1</formula>
    </cfRule>
    <cfRule type="cellIs" dxfId="1139" priority="1929" operator="equal">
      <formula>0.8</formula>
    </cfRule>
  </conditionalFormatting>
  <conditionalFormatting sqref="BB32:BB36">
    <cfRule type="cellIs" dxfId="1138" priority="1926" operator="equal">
      <formula>"compartir"</formula>
    </cfRule>
  </conditionalFormatting>
  <conditionalFormatting sqref="W32">
    <cfRule type="cellIs" dxfId="1137" priority="1925" operator="equal">
      <formula>"X"</formula>
    </cfRule>
  </conditionalFormatting>
  <conditionalFormatting sqref="W32">
    <cfRule type="cellIs" dxfId="1136" priority="1924" operator="equal">
      <formula>"X"</formula>
    </cfRule>
  </conditionalFormatting>
  <conditionalFormatting sqref="W32">
    <cfRule type="expression" dxfId="1135" priority="1922">
      <formula>V32=Y</formula>
    </cfRule>
    <cfRule type="expression" dxfId="1134" priority="1923">
      <formula>V32="y"</formula>
    </cfRule>
  </conditionalFormatting>
  <conditionalFormatting sqref="V38:V42">
    <cfRule type="cellIs" dxfId="1133" priority="1921" operator="equal">
      <formula>"X"</formula>
    </cfRule>
  </conditionalFormatting>
  <conditionalFormatting sqref="AK38:AL42">
    <cfRule type="cellIs" dxfId="1132" priority="1919" operator="equal">
      <formula>"NO"</formula>
    </cfRule>
    <cfRule type="cellIs" dxfId="1131" priority="1920" operator="equal">
      <formula>"SI"</formula>
    </cfRule>
  </conditionalFormatting>
  <conditionalFormatting sqref="AM38:AN42">
    <cfRule type="cellIs" dxfId="1130" priority="1917" operator="equal">
      <formula>"ALE"</formula>
    </cfRule>
    <cfRule type="cellIs" dxfId="1129" priority="1918" operator="equal">
      <formula>"CON"</formula>
    </cfRule>
  </conditionalFormatting>
  <conditionalFormatting sqref="V38:V42">
    <cfRule type="cellIs" dxfId="1128" priority="1864" operator="equal">
      <formula>"Y"</formula>
    </cfRule>
  </conditionalFormatting>
  <conditionalFormatting sqref="AI38:AI42">
    <cfRule type="cellIs" dxfId="1127" priority="1909" operator="equal">
      <formula>0</formula>
    </cfRule>
    <cfRule type="cellIs" dxfId="1126" priority="1910" operator="between">
      <formula>"0.1"</formula>
      <formula>100</formula>
    </cfRule>
    <cfRule type="cellIs" dxfId="1125" priority="1911" operator="between">
      <formula>0</formula>
      <formula>100</formula>
    </cfRule>
    <cfRule type="cellIs" dxfId="1124" priority="1912" operator="between">
      <formula>0</formula>
      <formula>100</formula>
    </cfRule>
  </conditionalFormatting>
  <conditionalFormatting sqref="BB38">
    <cfRule type="cellIs" dxfId="1123" priority="1908" stopIfTrue="1" operator="equal">
      <formula>"SI"</formula>
    </cfRule>
  </conditionalFormatting>
  <conditionalFormatting sqref="AI38:AI42">
    <cfRule type="cellIs" dxfId="1122" priority="1907" operator="equal">
      <formula>0.58</formula>
    </cfRule>
  </conditionalFormatting>
  <conditionalFormatting sqref="AY38:AY42">
    <cfRule type="expression" dxfId="1121" priority="1881">
      <formula>"&lt;,2"</formula>
    </cfRule>
  </conditionalFormatting>
  <conditionalFormatting sqref="AW38:AW42">
    <cfRule type="expression" dxfId="1120" priority="1880">
      <formula>"&lt;,2"</formula>
    </cfRule>
  </conditionalFormatting>
  <conditionalFormatting sqref="BA38">
    <cfRule type="expression" dxfId="1119" priority="1882">
      <formula>$BD38=25</formula>
    </cfRule>
    <cfRule type="expression" dxfId="1118" priority="1883">
      <formula>$BD38=24</formula>
    </cfRule>
    <cfRule type="expression" dxfId="1117" priority="1884">
      <formula>$BD38=23</formula>
    </cfRule>
    <cfRule type="expression" dxfId="1116" priority="1885">
      <formula>$BD38=22</formula>
    </cfRule>
    <cfRule type="expression" dxfId="1115" priority="1886">
      <formula>$BD38=21</formula>
    </cfRule>
    <cfRule type="expression" dxfId="1114" priority="1887">
      <formula>$BD38=20</formula>
    </cfRule>
    <cfRule type="expression" dxfId="1113" priority="1888">
      <formula>$BD38=19</formula>
    </cfRule>
    <cfRule type="expression" dxfId="1112" priority="1889">
      <formula>$BD38=18</formula>
    </cfRule>
    <cfRule type="expression" dxfId="1111" priority="1890">
      <formula>$BD38=17</formula>
    </cfRule>
    <cfRule type="expression" dxfId="1110" priority="1891">
      <formula>$BD38=16</formula>
    </cfRule>
    <cfRule type="expression" dxfId="1109" priority="1892">
      <formula>$BD38=15</formula>
    </cfRule>
    <cfRule type="expression" dxfId="1108" priority="1893">
      <formula>$BD38=14</formula>
    </cfRule>
    <cfRule type="expression" dxfId="1107" priority="1894">
      <formula>$BD38=13</formula>
    </cfRule>
    <cfRule type="expression" dxfId="1106" priority="1895">
      <formula>$BD38=12</formula>
    </cfRule>
    <cfRule type="expression" dxfId="1105" priority="1896">
      <formula>$BD38=11</formula>
    </cfRule>
    <cfRule type="expression" dxfId="1104" priority="1897">
      <formula>$BD38=10</formula>
    </cfRule>
    <cfRule type="expression" dxfId="1103" priority="1898">
      <formula>$BD38=9</formula>
    </cfRule>
    <cfRule type="expression" dxfId="1102" priority="1899">
      <formula>$BD38=8</formula>
    </cfRule>
    <cfRule type="expression" dxfId="1101" priority="1900">
      <formula>$BD38=7</formula>
    </cfRule>
    <cfRule type="expression" dxfId="1100" priority="1901">
      <formula>$BD38=6</formula>
    </cfRule>
    <cfRule type="expression" dxfId="1099" priority="1902">
      <formula>$BD38=5</formula>
    </cfRule>
    <cfRule type="expression" dxfId="1098" priority="1903">
      <formula>$BD38=4</formula>
    </cfRule>
    <cfRule type="expression" dxfId="1097" priority="1904">
      <formula>$BD38=3</formula>
    </cfRule>
    <cfRule type="expression" dxfId="1096" priority="1905">
      <formula>$BD38=2</formula>
    </cfRule>
    <cfRule type="expression" dxfId="1095" priority="1906">
      <formula>$BD38=1</formula>
    </cfRule>
  </conditionalFormatting>
  <conditionalFormatting sqref="AX38:AX42">
    <cfRule type="beginsWith" dxfId="1094" priority="1875" operator="beginsWith" text="MUY ALTA">
      <formula>LEFT(AX38,LEN("MUY ALTA"))="MUY ALTA"</formula>
    </cfRule>
    <cfRule type="beginsWith" dxfId="1093" priority="1876" operator="beginsWith" text="ALTA">
      <formula>LEFT(AX38,LEN("ALTA"))="ALTA"</formula>
    </cfRule>
    <cfRule type="beginsWith" dxfId="1092" priority="1877" operator="beginsWith" text="MEDIA">
      <formula>LEFT(AX38,LEN("MEDIA"))="MEDIA"</formula>
    </cfRule>
    <cfRule type="beginsWith" dxfId="1091" priority="1878" operator="beginsWith" text="BAJA">
      <formula>LEFT(AX38,LEN("BAJA"))="BAJA"</formula>
    </cfRule>
    <cfRule type="beginsWith" dxfId="1090" priority="1879" operator="beginsWith" text="MUY BAJA">
      <formula>LEFT(AX38,LEN("MUY BAJA"))="MUY BAJA"</formula>
    </cfRule>
  </conditionalFormatting>
  <conditionalFormatting sqref="AZ38:AZ42">
    <cfRule type="beginsWith" dxfId="1089" priority="1870" operator="beginsWith" text="MUY ALTA">
      <formula>LEFT(AZ38,LEN("MUY ALTA"))="MUY ALTA"</formula>
    </cfRule>
    <cfRule type="beginsWith" dxfId="1088" priority="1871" operator="beginsWith" text="ALTA">
      <formula>LEFT(AZ38,LEN("ALTA"))="ALTA"</formula>
    </cfRule>
    <cfRule type="beginsWith" dxfId="1087" priority="1872" operator="beginsWith" text="MEDIA">
      <formula>LEFT(AZ38,LEN("MEDIA"))="MEDIA"</formula>
    </cfRule>
    <cfRule type="beginsWith" dxfId="1086" priority="1873" operator="beginsWith" text="BAJA">
      <formula>LEFT(AZ38,LEN("BAJA"))="BAJA"</formula>
    </cfRule>
    <cfRule type="beginsWith" dxfId="1085" priority="1874" operator="beginsWith" text="MUY BAJA">
      <formula>LEFT(AZ38,LEN("MUY BAJA"))="MUY BAJA"</formula>
    </cfRule>
  </conditionalFormatting>
  <conditionalFormatting sqref="AO38:AP42">
    <cfRule type="cellIs" dxfId="1084" priority="1868" operator="equal">
      <formula>"NO"</formula>
    </cfRule>
  </conditionalFormatting>
  <conditionalFormatting sqref="BB38:BB42">
    <cfRule type="cellIs" dxfId="1083" priority="1865" operator="equal">
      <formula>"Evitar"</formula>
    </cfRule>
    <cfRule type="cellIs" dxfId="1082" priority="1866" operator="equal">
      <formula>"Aceptar"</formula>
    </cfRule>
    <cfRule type="cellIs" dxfId="1081" priority="1867" operator="equal">
      <formula>"Reducir"</formula>
    </cfRule>
  </conditionalFormatting>
  <conditionalFormatting sqref="V38:V42">
    <cfRule type="expression" dxfId="1080" priority="1861">
      <formula>W38="X"</formula>
    </cfRule>
  </conditionalFormatting>
  <conditionalFormatting sqref="V38:V42">
    <cfRule type="expression" dxfId="1079" priority="1860">
      <formula>W38="X"</formula>
    </cfRule>
  </conditionalFormatting>
  <conditionalFormatting sqref="AJ38:AJ42">
    <cfRule type="cellIs" dxfId="1078" priority="1834" operator="equal">
      <formula>0.6</formula>
    </cfRule>
    <cfRule type="cellIs" dxfId="1077" priority="1835" operator="equal">
      <formula>1</formula>
    </cfRule>
    <cfRule type="cellIs" dxfId="1076" priority="1836" operator="equal">
      <formula>0.8</formula>
    </cfRule>
  </conditionalFormatting>
  <conditionalFormatting sqref="BB38:BB42">
    <cfRule type="cellIs" dxfId="1075" priority="1833" operator="equal">
      <formula>"combatir"</formula>
    </cfRule>
  </conditionalFormatting>
  <conditionalFormatting sqref="W38">
    <cfRule type="cellIs" dxfId="1074" priority="1807" operator="equal">
      <formula>"X"</formula>
    </cfRule>
  </conditionalFormatting>
  <conditionalFormatting sqref="W38">
    <cfRule type="cellIs" dxfId="1073" priority="1806" operator="equal">
      <formula>"X"</formula>
    </cfRule>
  </conditionalFormatting>
  <conditionalFormatting sqref="W38">
    <cfRule type="expression" dxfId="1072" priority="1804">
      <formula>V38=Y</formula>
    </cfRule>
    <cfRule type="expression" dxfId="1071" priority="1805">
      <formula>V38="y"</formula>
    </cfRule>
  </conditionalFormatting>
  <conditionalFormatting sqref="BB38:BB42">
    <cfRule type="cellIs" dxfId="1070" priority="1803" operator="equal">
      <formula>"compartir"</formula>
    </cfRule>
  </conditionalFormatting>
  <conditionalFormatting sqref="V44:V48">
    <cfRule type="cellIs" dxfId="1069" priority="1772" operator="equal">
      <formula>"X"</formula>
    </cfRule>
  </conditionalFormatting>
  <conditionalFormatting sqref="AK44:AL48">
    <cfRule type="cellIs" dxfId="1068" priority="1770" operator="equal">
      <formula>"NO"</formula>
    </cfRule>
    <cfRule type="cellIs" dxfId="1067" priority="1771" operator="equal">
      <formula>"SI"</formula>
    </cfRule>
  </conditionalFormatting>
  <conditionalFormatting sqref="AM44:AN44 AM47:AN48">
    <cfRule type="cellIs" dxfId="1066" priority="1768" operator="equal">
      <formula>"ALE"</formula>
    </cfRule>
    <cfRule type="cellIs" dxfId="1065" priority="1769" operator="equal">
      <formula>"CON"</formula>
    </cfRule>
  </conditionalFormatting>
  <conditionalFormatting sqref="V44:V48">
    <cfRule type="cellIs" dxfId="1064" priority="1713" operator="equal">
      <formula>"Y"</formula>
    </cfRule>
  </conditionalFormatting>
  <conditionalFormatting sqref="AI44:AI48">
    <cfRule type="cellIs" dxfId="1063" priority="1758" operator="equal">
      <formula>0</formula>
    </cfRule>
    <cfRule type="cellIs" dxfId="1062" priority="1759" operator="between">
      <formula>"0.1"</formula>
      <formula>100</formula>
    </cfRule>
    <cfRule type="cellIs" dxfId="1061" priority="1760" operator="between">
      <formula>0</formula>
      <formula>100</formula>
    </cfRule>
    <cfRule type="cellIs" dxfId="1060" priority="1761" operator="between">
      <formula>0</formula>
      <formula>100</formula>
    </cfRule>
  </conditionalFormatting>
  <conditionalFormatting sqref="BB44">
    <cfRule type="cellIs" dxfId="1059" priority="1757" stopIfTrue="1" operator="equal">
      <formula>"SI"</formula>
    </cfRule>
  </conditionalFormatting>
  <conditionalFormatting sqref="AI44:AI48">
    <cfRule type="cellIs" dxfId="1058" priority="1756" operator="equal">
      <formula>0.58</formula>
    </cfRule>
  </conditionalFormatting>
  <conditionalFormatting sqref="AY44:AY48">
    <cfRule type="expression" dxfId="1057" priority="1730">
      <formula>"&lt;,2"</formula>
    </cfRule>
  </conditionalFormatting>
  <conditionalFormatting sqref="AW44:AW48">
    <cfRule type="expression" dxfId="1056" priority="1729">
      <formula>"&lt;,2"</formula>
    </cfRule>
  </conditionalFormatting>
  <conditionalFormatting sqref="BA44">
    <cfRule type="expression" dxfId="1055" priority="1731">
      <formula>$BD44=25</formula>
    </cfRule>
    <cfRule type="expression" dxfId="1054" priority="1732">
      <formula>$BD44=24</formula>
    </cfRule>
    <cfRule type="expression" dxfId="1053" priority="1733">
      <formula>$BD44=23</formula>
    </cfRule>
    <cfRule type="expression" dxfId="1052" priority="1734">
      <formula>$BD44=22</formula>
    </cfRule>
    <cfRule type="expression" dxfId="1051" priority="1735">
      <formula>$BD44=21</formula>
    </cfRule>
    <cfRule type="expression" dxfId="1050" priority="1736">
      <formula>$BD44=20</formula>
    </cfRule>
    <cfRule type="expression" dxfId="1049" priority="1737">
      <formula>$BD44=19</formula>
    </cfRule>
    <cfRule type="expression" dxfId="1048" priority="1738">
      <formula>$BD44=18</formula>
    </cfRule>
    <cfRule type="expression" dxfId="1047" priority="1739">
      <formula>$BD44=17</formula>
    </cfRule>
    <cfRule type="expression" dxfId="1046" priority="1740">
      <formula>$BD44=16</formula>
    </cfRule>
    <cfRule type="expression" dxfId="1045" priority="1741">
      <formula>$BD44=15</formula>
    </cfRule>
    <cfRule type="expression" dxfId="1044" priority="1742">
      <formula>$BD44=14</formula>
    </cfRule>
    <cfRule type="expression" dxfId="1043" priority="1743">
      <formula>$BD44=13</formula>
    </cfRule>
    <cfRule type="expression" dxfId="1042" priority="1744">
      <formula>$BD44=12</formula>
    </cfRule>
    <cfRule type="expression" dxfId="1041" priority="1745">
      <formula>$BD44=11</formula>
    </cfRule>
    <cfRule type="expression" dxfId="1040" priority="1746">
      <formula>$BD44=10</formula>
    </cfRule>
    <cfRule type="expression" dxfId="1039" priority="1747">
      <formula>$BD44=9</formula>
    </cfRule>
    <cfRule type="expression" dxfId="1038" priority="1748">
      <formula>$BD44=8</formula>
    </cfRule>
    <cfRule type="expression" dxfId="1037" priority="1749">
      <formula>$BD44=7</formula>
    </cfRule>
    <cfRule type="expression" dxfId="1036" priority="1750">
      <formula>$BD44=6</formula>
    </cfRule>
    <cfRule type="expression" dxfId="1035" priority="1751">
      <formula>$BD44=5</formula>
    </cfRule>
    <cfRule type="expression" dxfId="1034" priority="1752">
      <formula>$BD44=4</formula>
    </cfRule>
    <cfRule type="expression" dxfId="1033" priority="1753">
      <formula>$BD44=3</formula>
    </cfRule>
    <cfRule type="expression" dxfId="1032" priority="1754">
      <formula>$BD44=2</formula>
    </cfRule>
    <cfRule type="expression" dxfId="1031" priority="1755">
      <formula>$BD44=1</formula>
    </cfRule>
  </conditionalFormatting>
  <conditionalFormatting sqref="AX44:AX48">
    <cfRule type="beginsWith" dxfId="1030" priority="1724" operator="beginsWith" text="MUY ALTA">
      <formula>LEFT(AX44,LEN("MUY ALTA"))="MUY ALTA"</formula>
    </cfRule>
    <cfRule type="beginsWith" dxfId="1029" priority="1725" operator="beginsWith" text="ALTA">
      <formula>LEFT(AX44,LEN("ALTA"))="ALTA"</formula>
    </cfRule>
    <cfRule type="beginsWith" dxfId="1028" priority="1726" operator="beginsWith" text="MEDIA">
      <formula>LEFT(AX44,LEN("MEDIA"))="MEDIA"</formula>
    </cfRule>
    <cfRule type="beginsWith" dxfId="1027" priority="1727" operator="beginsWith" text="BAJA">
      <formula>LEFT(AX44,LEN("BAJA"))="BAJA"</formula>
    </cfRule>
    <cfRule type="beginsWith" dxfId="1026" priority="1728" operator="beginsWith" text="MUY BAJA">
      <formula>LEFT(AX44,LEN("MUY BAJA"))="MUY BAJA"</formula>
    </cfRule>
  </conditionalFormatting>
  <conditionalFormatting sqref="AZ44:AZ48">
    <cfRule type="beginsWith" dxfId="1025" priority="1719" operator="beginsWith" text="MUY ALTA">
      <formula>LEFT(AZ44,LEN("MUY ALTA"))="MUY ALTA"</formula>
    </cfRule>
    <cfRule type="beginsWith" dxfId="1024" priority="1720" operator="beginsWith" text="ALTA">
      <formula>LEFT(AZ44,LEN("ALTA"))="ALTA"</formula>
    </cfRule>
    <cfRule type="beginsWith" dxfId="1023" priority="1721" operator="beginsWith" text="MEDIA">
      <formula>LEFT(AZ44,LEN("MEDIA"))="MEDIA"</formula>
    </cfRule>
    <cfRule type="beginsWith" dxfId="1022" priority="1722" operator="beginsWith" text="BAJA">
      <formula>LEFT(AZ44,LEN("BAJA"))="BAJA"</formula>
    </cfRule>
    <cfRule type="beginsWith" dxfId="1021" priority="1723" operator="beginsWith" text="MUY BAJA">
      <formula>LEFT(AZ44,LEN("MUY BAJA"))="MUY BAJA"</formula>
    </cfRule>
  </conditionalFormatting>
  <conditionalFormatting sqref="AO44:AP44 AO47:AP48">
    <cfRule type="cellIs" dxfId="1020" priority="1717" operator="equal">
      <formula>"NO"</formula>
    </cfRule>
  </conditionalFormatting>
  <conditionalFormatting sqref="BB44:BB48">
    <cfRule type="cellIs" dxfId="1019" priority="1714" operator="equal">
      <formula>"Evitar"</formula>
    </cfRule>
    <cfRule type="cellIs" dxfId="1018" priority="1715" operator="equal">
      <formula>"Aceptar"</formula>
    </cfRule>
    <cfRule type="cellIs" dxfId="1017" priority="1716" operator="equal">
      <formula>"Reducir"</formula>
    </cfRule>
  </conditionalFormatting>
  <conditionalFormatting sqref="V44:V48">
    <cfRule type="expression" dxfId="1016" priority="1634">
      <formula>W44="X"</formula>
    </cfRule>
  </conditionalFormatting>
  <conditionalFormatting sqref="AJ44">
    <cfRule type="cellIs" dxfId="1015" priority="1631" operator="equal">
      <formula>0.6</formula>
    </cfRule>
    <cfRule type="cellIs" dxfId="1014" priority="1632" operator="equal">
      <formula>1</formula>
    </cfRule>
    <cfRule type="cellIs" dxfId="1013" priority="1633" operator="equal">
      <formula>0.8</formula>
    </cfRule>
  </conditionalFormatting>
  <conditionalFormatting sqref="BB44:BB48">
    <cfRule type="cellIs" dxfId="1012" priority="1630" operator="equal">
      <formula>"compartir"</formula>
    </cfRule>
  </conditionalFormatting>
  <conditionalFormatting sqref="W44">
    <cfRule type="cellIs" dxfId="1011" priority="1629" operator="equal">
      <formula>"X"</formula>
    </cfRule>
  </conditionalFormatting>
  <conditionalFormatting sqref="W44">
    <cfRule type="cellIs" dxfId="1010" priority="1628" operator="equal">
      <formula>"X"</formula>
    </cfRule>
  </conditionalFormatting>
  <conditionalFormatting sqref="W44">
    <cfRule type="expression" dxfId="1009" priority="1626">
      <formula>V44=Y</formula>
    </cfRule>
    <cfRule type="expression" dxfId="1008" priority="1627">
      <formula>V44="y"</formula>
    </cfRule>
  </conditionalFormatting>
  <conditionalFormatting sqref="AM45:AN45">
    <cfRule type="cellIs" dxfId="1007" priority="1624" operator="equal">
      <formula>"ALE"</formula>
    </cfRule>
    <cfRule type="cellIs" dxfId="1006" priority="1625" operator="equal">
      <formula>"CON"</formula>
    </cfRule>
  </conditionalFormatting>
  <conditionalFormatting sqref="AO45:AP45">
    <cfRule type="cellIs" dxfId="1005" priority="1622" operator="equal">
      <formula>"NO"</formula>
    </cfRule>
  </conditionalFormatting>
  <conditionalFormatting sqref="AM46:AN46">
    <cfRule type="cellIs" dxfId="1004" priority="1620" operator="equal">
      <formula>"ALE"</formula>
    </cfRule>
    <cfRule type="cellIs" dxfId="1003" priority="1621" operator="equal">
      <formula>"CON"</formula>
    </cfRule>
  </conditionalFormatting>
  <conditionalFormatting sqref="AO46:AP46">
    <cfRule type="cellIs" dxfId="1002" priority="1618" operator="equal">
      <formula>"NO"</formula>
    </cfRule>
  </conditionalFormatting>
  <conditionalFormatting sqref="V50:V54">
    <cfRule type="cellIs" dxfId="1001" priority="1617" operator="equal">
      <formula>"X"</formula>
    </cfRule>
  </conditionalFormatting>
  <conditionalFormatting sqref="AK50:AL54">
    <cfRule type="cellIs" dxfId="1000" priority="1615" operator="equal">
      <formula>"NO"</formula>
    </cfRule>
    <cfRule type="cellIs" dxfId="999" priority="1616" operator="equal">
      <formula>"SI"</formula>
    </cfRule>
  </conditionalFormatting>
  <conditionalFormatting sqref="AM50:AN54">
    <cfRule type="cellIs" dxfId="998" priority="1613" operator="equal">
      <formula>"ALE"</formula>
    </cfRule>
    <cfRule type="cellIs" dxfId="997" priority="1614" operator="equal">
      <formula>"CON"</formula>
    </cfRule>
  </conditionalFormatting>
  <conditionalFormatting sqref="V50:V54">
    <cfRule type="cellIs" dxfId="996" priority="1558" operator="equal">
      <formula>"Y"</formula>
    </cfRule>
  </conditionalFormatting>
  <conditionalFormatting sqref="AI50:AI54">
    <cfRule type="cellIs" dxfId="995" priority="1603" operator="equal">
      <formula>0</formula>
    </cfRule>
    <cfRule type="cellIs" dxfId="994" priority="1604" operator="between">
      <formula>"0.1"</formula>
      <formula>100</formula>
    </cfRule>
    <cfRule type="cellIs" dxfId="993" priority="1605" operator="between">
      <formula>0</formula>
      <formula>100</formula>
    </cfRule>
    <cfRule type="cellIs" dxfId="992" priority="1606" operator="between">
      <formula>0</formula>
      <formula>100</formula>
    </cfRule>
  </conditionalFormatting>
  <conditionalFormatting sqref="BB50">
    <cfRule type="cellIs" dxfId="991" priority="1602" stopIfTrue="1" operator="equal">
      <formula>"SI"</formula>
    </cfRule>
  </conditionalFormatting>
  <conditionalFormatting sqref="AI50:AI54">
    <cfRule type="cellIs" dxfId="990" priority="1601" operator="equal">
      <formula>0.58</formula>
    </cfRule>
  </conditionalFormatting>
  <conditionalFormatting sqref="AY50:AY54">
    <cfRule type="expression" dxfId="989" priority="1575">
      <formula>"&lt;,2"</formula>
    </cfRule>
  </conditionalFormatting>
  <conditionalFormatting sqref="AW50:AW54">
    <cfRule type="expression" dxfId="988" priority="1574">
      <formula>"&lt;,2"</formula>
    </cfRule>
  </conditionalFormatting>
  <conditionalFormatting sqref="BA50">
    <cfRule type="expression" dxfId="987" priority="1576">
      <formula>$BD50=25</formula>
    </cfRule>
    <cfRule type="expression" dxfId="986" priority="1577">
      <formula>$BD50=24</formula>
    </cfRule>
    <cfRule type="expression" dxfId="985" priority="1578">
      <formula>$BD50=23</formula>
    </cfRule>
    <cfRule type="expression" dxfId="984" priority="1579">
      <formula>$BD50=22</formula>
    </cfRule>
    <cfRule type="expression" dxfId="983" priority="1580">
      <formula>$BD50=21</formula>
    </cfRule>
    <cfRule type="expression" dxfId="982" priority="1581">
      <formula>$BD50=20</formula>
    </cfRule>
    <cfRule type="expression" dxfId="981" priority="1582">
      <formula>$BD50=19</formula>
    </cfRule>
    <cfRule type="expression" dxfId="980" priority="1583">
      <formula>$BD50=18</formula>
    </cfRule>
    <cfRule type="expression" dxfId="979" priority="1584">
      <formula>$BD50=17</formula>
    </cfRule>
    <cfRule type="expression" dxfId="978" priority="1585">
      <formula>$BD50=16</formula>
    </cfRule>
    <cfRule type="expression" dxfId="977" priority="1586">
      <formula>$BD50=15</formula>
    </cfRule>
    <cfRule type="expression" dxfId="976" priority="1587">
      <formula>$BD50=14</formula>
    </cfRule>
    <cfRule type="expression" dxfId="975" priority="1588">
      <formula>$BD50=13</formula>
    </cfRule>
    <cfRule type="expression" dxfId="974" priority="1589">
      <formula>$BD50=12</formula>
    </cfRule>
    <cfRule type="expression" dxfId="973" priority="1590">
      <formula>$BD50=11</formula>
    </cfRule>
    <cfRule type="expression" dxfId="972" priority="1591">
      <formula>$BD50=10</formula>
    </cfRule>
    <cfRule type="expression" dxfId="971" priority="1592">
      <formula>$BD50=9</formula>
    </cfRule>
    <cfRule type="expression" dxfId="970" priority="1593">
      <formula>$BD50=8</formula>
    </cfRule>
    <cfRule type="expression" dxfId="969" priority="1594">
      <formula>$BD50=7</formula>
    </cfRule>
    <cfRule type="expression" dxfId="968" priority="1595">
      <formula>$BD50=6</formula>
    </cfRule>
    <cfRule type="expression" dxfId="967" priority="1596">
      <formula>$BD50=5</formula>
    </cfRule>
    <cfRule type="expression" dxfId="966" priority="1597">
      <formula>$BD50=4</formula>
    </cfRule>
    <cfRule type="expression" dxfId="965" priority="1598">
      <formula>$BD50=3</formula>
    </cfRule>
    <cfRule type="expression" dxfId="964" priority="1599">
      <formula>$BD50=2</formula>
    </cfRule>
    <cfRule type="expression" dxfId="963" priority="1600">
      <formula>$BD50=1</formula>
    </cfRule>
  </conditionalFormatting>
  <conditionalFormatting sqref="AX50:AX54">
    <cfRule type="beginsWith" dxfId="962" priority="1569" operator="beginsWith" text="MUY ALTA">
      <formula>LEFT(AX50,LEN("MUY ALTA"))="MUY ALTA"</formula>
    </cfRule>
    <cfRule type="beginsWith" dxfId="961" priority="1570" operator="beginsWith" text="ALTA">
      <formula>LEFT(AX50,LEN("ALTA"))="ALTA"</formula>
    </cfRule>
    <cfRule type="beginsWith" dxfId="960" priority="1571" operator="beginsWith" text="MEDIA">
      <formula>LEFT(AX50,LEN("MEDIA"))="MEDIA"</formula>
    </cfRule>
    <cfRule type="beginsWith" dxfId="959" priority="1572" operator="beginsWith" text="BAJA">
      <formula>LEFT(AX50,LEN("BAJA"))="BAJA"</formula>
    </cfRule>
    <cfRule type="beginsWith" dxfId="958" priority="1573" operator="beginsWith" text="MUY BAJA">
      <formula>LEFT(AX50,LEN("MUY BAJA"))="MUY BAJA"</formula>
    </cfRule>
  </conditionalFormatting>
  <conditionalFormatting sqref="AZ50:AZ54">
    <cfRule type="beginsWith" dxfId="957" priority="1564" operator="beginsWith" text="MUY ALTA">
      <formula>LEFT(AZ50,LEN("MUY ALTA"))="MUY ALTA"</formula>
    </cfRule>
    <cfRule type="beginsWith" dxfId="956" priority="1565" operator="beginsWith" text="ALTA">
      <formula>LEFT(AZ50,LEN("ALTA"))="ALTA"</formula>
    </cfRule>
    <cfRule type="beginsWith" dxfId="955" priority="1566" operator="beginsWith" text="MEDIA">
      <formula>LEFT(AZ50,LEN("MEDIA"))="MEDIA"</formula>
    </cfRule>
    <cfRule type="beginsWith" dxfId="954" priority="1567" operator="beginsWith" text="BAJA">
      <formula>LEFT(AZ50,LEN("BAJA"))="BAJA"</formula>
    </cfRule>
    <cfRule type="beginsWith" dxfId="953" priority="1568" operator="beginsWith" text="MUY BAJA">
      <formula>LEFT(AZ50,LEN("MUY BAJA"))="MUY BAJA"</formula>
    </cfRule>
  </conditionalFormatting>
  <conditionalFormatting sqref="AO53:AP54">
    <cfRule type="cellIs" dxfId="952" priority="1562" operator="equal">
      <formula>"NO"</formula>
    </cfRule>
  </conditionalFormatting>
  <conditionalFormatting sqref="BB50:BB54">
    <cfRule type="cellIs" dxfId="951" priority="1559" operator="equal">
      <formula>"Evitar"</formula>
    </cfRule>
    <cfRule type="cellIs" dxfId="950" priority="1560" operator="equal">
      <formula>"Aceptar"</formula>
    </cfRule>
    <cfRule type="cellIs" dxfId="949" priority="1561" operator="equal">
      <formula>"Reducir"</formula>
    </cfRule>
  </conditionalFormatting>
  <conditionalFormatting sqref="V50:V54">
    <cfRule type="expression" dxfId="948" priority="1479">
      <formula>W50="X"</formula>
    </cfRule>
  </conditionalFormatting>
  <conditionalFormatting sqref="AJ50">
    <cfRule type="cellIs" dxfId="947" priority="1476" operator="equal">
      <formula>0.6</formula>
    </cfRule>
    <cfRule type="cellIs" dxfId="946" priority="1477" operator="equal">
      <formula>1</formula>
    </cfRule>
    <cfRule type="cellIs" dxfId="945" priority="1478" operator="equal">
      <formula>0.8</formula>
    </cfRule>
  </conditionalFormatting>
  <conditionalFormatting sqref="BB50:BB54">
    <cfRule type="cellIs" dxfId="944" priority="1475" operator="equal">
      <formula>"compartir"</formula>
    </cfRule>
  </conditionalFormatting>
  <conditionalFormatting sqref="W50">
    <cfRule type="cellIs" dxfId="943" priority="1474" operator="equal">
      <formula>"X"</formula>
    </cfRule>
  </conditionalFormatting>
  <conditionalFormatting sqref="W50">
    <cfRule type="cellIs" dxfId="942" priority="1473" operator="equal">
      <formula>"X"</formula>
    </cfRule>
  </conditionalFormatting>
  <conditionalFormatting sqref="W50">
    <cfRule type="expression" dxfId="941" priority="1471">
      <formula>V50=Y</formula>
    </cfRule>
    <cfRule type="expression" dxfId="940" priority="1472">
      <formula>V50="y"</formula>
    </cfRule>
  </conditionalFormatting>
  <conditionalFormatting sqref="V56:V60">
    <cfRule type="cellIs" dxfId="939" priority="1470" operator="equal">
      <formula>"X"</formula>
    </cfRule>
  </conditionalFormatting>
  <conditionalFormatting sqref="AK56:AL60">
    <cfRule type="cellIs" dxfId="938" priority="1468" operator="equal">
      <formula>"NO"</formula>
    </cfRule>
    <cfRule type="cellIs" dxfId="937" priority="1469" operator="equal">
      <formula>"SI"</formula>
    </cfRule>
  </conditionalFormatting>
  <conditionalFormatting sqref="AM56:AN60">
    <cfRule type="cellIs" dxfId="936" priority="1466" operator="equal">
      <formula>"ALE"</formula>
    </cfRule>
    <cfRule type="cellIs" dxfId="935" priority="1467" operator="equal">
      <formula>"CON"</formula>
    </cfRule>
  </conditionalFormatting>
  <conditionalFormatting sqref="V56:V60">
    <cfRule type="cellIs" dxfId="934" priority="1413" operator="equal">
      <formula>"Y"</formula>
    </cfRule>
  </conditionalFormatting>
  <conditionalFormatting sqref="AI56:AI60">
    <cfRule type="cellIs" dxfId="933" priority="1458" operator="equal">
      <formula>0</formula>
    </cfRule>
    <cfRule type="cellIs" dxfId="932" priority="1459" operator="between">
      <formula>"0.1"</formula>
      <formula>100</formula>
    </cfRule>
    <cfRule type="cellIs" dxfId="931" priority="1460" operator="between">
      <formula>0</formula>
      <formula>100</formula>
    </cfRule>
    <cfRule type="cellIs" dxfId="930" priority="1461" operator="between">
      <formula>0</formula>
      <formula>100</formula>
    </cfRule>
  </conditionalFormatting>
  <conditionalFormatting sqref="BB56">
    <cfRule type="cellIs" dxfId="929" priority="1457" stopIfTrue="1" operator="equal">
      <formula>"SI"</formula>
    </cfRule>
  </conditionalFormatting>
  <conditionalFormatting sqref="AI56:AI60">
    <cfRule type="cellIs" dxfId="928" priority="1456" operator="equal">
      <formula>0.58</formula>
    </cfRule>
  </conditionalFormatting>
  <conditionalFormatting sqref="AY56:AY60">
    <cfRule type="expression" dxfId="927" priority="1430">
      <formula>"&lt;,2"</formula>
    </cfRule>
  </conditionalFormatting>
  <conditionalFormatting sqref="AW56:AW60">
    <cfRule type="expression" dxfId="926" priority="1429">
      <formula>"&lt;,2"</formula>
    </cfRule>
  </conditionalFormatting>
  <conditionalFormatting sqref="BA56">
    <cfRule type="expression" dxfId="925" priority="1431">
      <formula>$BD56=25</formula>
    </cfRule>
    <cfRule type="expression" dxfId="924" priority="1432">
      <formula>$BD56=24</formula>
    </cfRule>
    <cfRule type="expression" dxfId="923" priority="1433">
      <formula>$BD56=23</formula>
    </cfRule>
    <cfRule type="expression" dxfId="922" priority="1434">
      <formula>$BD56=22</formula>
    </cfRule>
    <cfRule type="expression" dxfId="921" priority="1435">
      <formula>$BD56=21</formula>
    </cfRule>
    <cfRule type="expression" dxfId="920" priority="1436">
      <formula>$BD56=20</formula>
    </cfRule>
    <cfRule type="expression" dxfId="919" priority="1437">
      <formula>$BD56=19</formula>
    </cfRule>
    <cfRule type="expression" dxfId="918" priority="1438">
      <formula>$BD56=18</formula>
    </cfRule>
    <cfRule type="expression" dxfId="917" priority="1439">
      <formula>$BD56=17</formula>
    </cfRule>
    <cfRule type="expression" dxfId="916" priority="1440">
      <formula>$BD56=16</formula>
    </cfRule>
    <cfRule type="expression" dxfId="915" priority="1441">
      <formula>$BD56=15</formula>
    </cfRule>
    <cfRule type="expression" dxfId="914" priority="1442">
      <formula>$BD56=14</formula>
    </cfRule>
    <cfRule type="expression" dxfId="913" priority="1443">
      <formula>$BD56=13</formula>
    </cfRule>
    <cfRule type="expression" dxfId="912" priority="1444">
      <formula>$BD56=12</formula>
    </cfRule>
    <cfRule type="expression" dxfId="911" priority="1445">
      <formula>$BD56=11</formula>
    </cfRule>
    <cfRule type="expression" dxfId="910" priority="1446">
      <formula>$BD56=10</formula>
    </cfRule>
    <cfRule type="expression" dxfId="909" priority="1447">
      <formula>$BD56=9</formula>
    </cfRule>
    <cfRule type="expression" dxfId="908" priority="1448">
      <formula>$BD56=8</formula>
    </cfRule>
    <cfRule type="expression" dxfId="907" priority="1449">
      <formula>$BD56=7</formula>
    </cfRule>
    <cfRule type="expression" dxfId="906" priority="1450">
      <formula>$BD56=6</formula>
    </cfRule>
    <cfRule type="expression" dxfId="905" priority="1451">
      <formula>$BD56=5</formula>
    </cfRule>
    <cfRule type="expression" dxfId="904" priority="1452">
      <formula>$BD56=4</formula>
    </cfRule>
    <cfRule type="expression" dxfId="903" priority="1453">
      <formula>$BD56=3</formula>
    </cfRule>
    <cfRule type="expression" dxfId="902" priority="1454">
      <formula>$BD56=2</formula>
    </cfRule>
    <cfRule type="expression" dxfId="901" priority="1455">
      <formula>$BD56=1</formula>
    </cfRule>
  </conditionalFormatting>
  <conditionalFormatting sqref="AX56:AX60">
    <cfRule type="beginsWith" dxfId="900" priority="1424" operator="beginsWith" text="MUY ALTA">
      <formula>LEFT(AX56,LEN("MUY ALTA"))="MUY ALTA"</formula>
    </cfRule>
    <cfRule type="beginsWith" dxfId="899" priority="1425" operator="beginsWith" text="ALTA">
      <formula>LEFT(AX56,LEN("ALTA"))="ALTA"</formula>
    </cfRule>
    <cfRule type="beginsWith" dxfId="898" priority="1426" operator="beginsWith" text="MEDIA">
      <formula>LEFT(AX56,LEN("MEDIA"))="MEDIA"</formula>
    </cfRule>
    <cfRule type="beginsWith" dxfId="897" priority="1427" operator="beginsWith" text="BAJA">
      <formula>LEFT(AX56,LEN("BAJA"))="BAJA"</formula>
    </cfRule>
    <cfRule type="beginsWith" dxfId="896" priority="1428" operator="beginsWith" text="MUY BAJA">
      <formula>LEFT(AX56,LEN("MUY BAJA"))="MUY BAJA"</formula>
    </cfRule>
  </conditionalFormatting>
  <conditionalFormatting sqref="AZ56:AZ60">
    <cfRule type="beginsWith" dxfId="895" priority="1419" operator="beginsWith" text="MUY ALTA">
      <formula>LEFT(AZ56,LEN("MUY ALTA"))="MUY ALTA"</formula>
    </cfRule>
    <cfRule type="beginsWith" dxfId="894" priority="1420" operator="beginsWith" text="ALTA">
      <formula>LEFT(AZ56,LEN("ALTA"))="ALTA"</formula>
    </cfRule>
    <cfRule type="beginsWith" dxfId="893" priority="1421" operator="beginsWith" text="MEDIA">
      <formula>LEFT(AZ56,LEN("MEDIA"))="MEDIA"</formula>
    </cfRule>
    <cfRule type="beginsWith" dxfId="892" priority="1422" operator="beginsWith" text="BAJA">
      <formula>LEFT(AZ56,LEN("BAJA"))="BAJA"</formula>
    </cfRule>
    <cfRule type="beginsWith" dxfId="891" priority="1423" operator="beginsWith" text="MUY BAJA">
      <formula>LEFT(AZ56,LEN("MUY BAJA"))="MUY BAJA"</formula>
    </cfRule>
  </conditionalFormatting>
  <conditionalFormatting sqref="AO58:AP60">
    <cfRule type="cellIs" dxfId="890" priority="1417" operator="equal">
      <formula>"NO"</formula>
    </cfRule>
  </conditionalFormatting>
  <conditionalFormatting sqref="BB56:BB60">
    <cfRule type="cellIs" dxfId="889" priority="1414" operator="equal">
      <formula>"Evitar"</formula>
    </cfRule>
    <cfRule type="cellIs" dxfId="888" priority="1415" operator="equal">
      <formula>"Aceptar"</formula>
    </cfRule>
    <cfRule type="cellIs" dxfId="887" priority="1416" operator="equal">
      <formula>"Reducir"</formula>
    </cfRule>
  </conditionalFormatting>
  <conditionalFormatting sqref="V56:V60">
    <cfRule type="expression" dxfId="886" priority="1410">
      <formula>W56="X"</formula>
    </cfRule>
  </conditionalFormatting>
  <conditionalFormatting sqref="V56:V60">
    <cfRule type="expression" dxfId="885" priority="1409">
      <formula>W56="X"</formula>
    </cfRule>
  </conditionalFormatting>
  <conditionalFormatting sqref="AJ56:AJ60">
    <cfRule type="cellIs" dxfId="884" priority="1383" operator="equal">
      <formula>0.6</formula>
    </cfRule>
    <cfRule type="cellIs" dxfId="883" priority="1384" operator="equal">
      <formula>1</formula>
    </cfRule>
    <cfRule type="cellIs" dxfId="882" priority="1385" operator="equal">
      <formula>0.8</formula>
    </cfRule>
  </conditionalFormatting>
  <conditionalFormatting sqref="BB56:BB60">
    <cfRule type="cellIs" dxfId="881" priority="1382" operator="equal">
      <formula>"combatir"</formula>
    </cfRule>
  </conditionalFormatting>
  <conditionalFormatting sqref="W56">
    <cfRule type="cellIs" dxfId="880" priority="1356" operator="equal">
      <formula>"X"</formula>
    </cfRule>
  </conditionalFormatting>
  <conditionalFormatting sqref="W56">
    <cfRule type="cellIs" dxfId="879" priority="1355" operator="equal">
      <formula>"X"</formula>
    </cfRule>
  </conditionalFormatting>
  <conditionalFormatting sqref="W56">
    <cfRule type="expression" dxfId="878" priority="1353">
      <formula>V56=Y</formula>
    </cfRule>
    <cfRule type="expression" dxfId="877" priority="1354">
      <formula>V56="y"</formula>
    </cfRule>
  </conditionalFormatting>
  <conditionalFormatting sqref="BB56:BB60">
    <cfRule type="cellIs" dxfId="876" priority="1352" operator="equal">
      <formula>"compartir"</formula>
    </cfRule>
  </conditionalFormatting>
  <conditionalFormatting sqref="V62:V66">
    <cfRule type="cellIs" dxfId="875" priority="1317" operator="equal">
      <formula>"X"</formula>
    </cfRule>
  </conditionalFormatting>
  <conditionalFormatting sqref="AK62:AL66">
    <cfRule type="cellIs" dxfId="874" priority="1315" operator="equal">
      <formula>"NO"</formula>
    </cfRule>
    <cfRule type="cellIs" dxfId="873" priority="1316" operator="equal">
      <formula>"SI"</formula>
    </cfRule>
  </conditionalFormatting>
  <conditionalFormatting sqref="AM62:AN66">
    <cfRule type="cellIs" dxfId="872" priority="1313" operator="equal">
      <formula>"ALE"</formula>
    </cfRule>
    <cfRule type="cellIs" dxfId="871" priority="1314" operator="equal">
      <formula>"CON"</formula>
    </cfRule>
  </conditionalFormatting>
  <conditionalFormatting sqref="V62:V66">
    <cfRule type="cellIs" dxfId="870" priority="1258" operator="equal">
      <formula>"Y"</formula>
    </cfRule>
  </conditionalFormatting>
  <conditionalFormatting sqref="AI62:AI66">
    <cfRule type="cellIs" dxfId="869" priority="1303" operator="equal">
      <formula>0</formula>
    </cfRule>
    <cfRule type="cellIs" dxfId="868" priority="1304" operator="between">
      <formula>"0.1"</formula>
      <formula>100</formula>
    </cfRule>
    <cfRule type="cellIs" dxfId="867" priority="1305" operator="between">
      <formula>0</formula>
      <formula>100</formula>
    </cfRule>
    <cfRule type="cellIs" dxfId="866" priority="1306" operator="between">
      <formula>0</formula>
      <formula>100</formula>
    </cfRule>
  </conditionalFormatting>
  <conditionalFormatting sqref="BB62">
    <cfRule type="cellIs" dxfId="865" priority="1302" stopIfTrue="1" operator="equal">
      <formula>"SI"</formula>
    </cfRule>
  </conditionalFormatting>
  <conditionalFormatting sqref="AI62:AI66">
    <cfRule type="cellIs" dxfId="864" priority="1301" operator="equal">
      <formula>0.58</formula>
    </cfRule>
  </conditionalFormatting>
  <conditionalFormatting sqref="AY62:AY66">
    <cfRule type="expression" dxfId="863" priority="1275">
      <formula>"&lt;,2"</formula>
    </cfRule>
  </conditionalFormatting>
  <conditionalFormatting sqref="AW62:AW66">
    <cfRule type="expression" dxfId="862" priority="1274">
      <formula>"&lt;,2"</formula>
    </cfRule>
  </conditionalFormatting>
  <conditionalFormatting sqref="BA62">
    <cfRule type="expression" dxfId="861" priority="1276">
      <formula>$BD62=25</formula>
    </cfRule>
    <cfRule type="expression" dxfId="860" priority="1277">
      <formula>$BD62=24</formula>
    </cfRule>
    <cfRule type="expression" dxfId="859" priority="1278">
      <formula>$BD62=23</formula>
    </cfRule>
    <cfRule type="expression" dxfId="858" priority="1279">
      <formula>$BD62=22</formula>
    </cfRule>
    <cfRule type="expression" dxfId="857" priority="1280">
      <formula>$BD62=21</formula>
    </cfRule>
    <cfRule type="expression" dxfId="856" priority="1281">
      <formula>$BD62=20</formula>
    </cfRule>
    <cfRule type="expression" dxfId="855" priority="1282">
      <formula>$BD62=19</formula>
    </cfRule>
    <cfRule type="expression" dxfId="854" priority="1283">
      <formula>$BD62=18</formula>
    </cfRule>
    <cfRule type="expression" dxfId="853" priority="1284">
      <formula>$BD62=17</formula>
    </cfRule>
    <cfRule type="expression" dxfId="852" priority="1285">
      <formula>$BD62=16</formula>
    </cfRule>
    <cfRule type="expression" dxfId="851" priority="1286">
      <formula>$BD62=15</formula>
    </cfRule>
    <cfRule type="expression" dxfId="850" priority="1287">
      <formula>$BD62=14</formula>
    </cfRule>
    <cfRule type="expression" dxfId="849" priority="1288">
      <formula>$BD62=13</formula>
    </cfRule>
    <cfRule type="expression" dxfId="848" priority="1289">
      <formula>$BD62=12</formula>
    </cfRule>
    <cfRule type="expression" dxfId="847" priority="1290">
      <formula>$BD62=11</formula>
    </cfRule>
    <cfRule type="expression" dxfId="846" priority="1291">
      <formula>$BD62=10</formula>
    </cfRule>
    <cfRule type="expression" dxfId="845" priority="1292">
      <formula>$BD62=9</formula>
    </cfRule>
    <cfRule type="expression" dxfId="844" priority="1293">
      <formula>$BD62=8</formula>
    </cfRule>
    <cfRule type="expression" dxfId="843" priority="1294">
      <formula>$BD62=7</formula>
    </cfRule>
    <cfRule type="expression" dxfId="842" priority="1295">
      <formula>$BD62=6</formula>
    </cfRule>
    <cfRule type="expression" dxfId="841" priority="1296">
      <formula>$BD62=5</formula>
    </cfRule>
    <cfRule type="expression" dxfId="840" priority="1297">
      <formula>$BD62=4</formula>
    </cfRule>
    <cfRule type="expression" dxfId="839" priority="1298">
      <formula>$BD62=3</formula>
    </cfRule>
    <cfRule type="expression" dxfId="838" priority="1299">
      <formula>$BD62=2</formula>
    </cfRule>
    <cfRule type="expression" dxfId="837" priority="1300">
      <formula>$BD62=1</formula>
    </cfRule>
  </conditionalFormatting>
  <conditionalFormatting sqref="AX62:AX66">
    <cfRule type="beginsWith" dxfId="836" priority="1269" operator="beginsWith" text="MUY ALTA">
      <formula>LEFT(AX62,LEN("MUY ALTA"))="MUY ALTA"</formula>
    </cfRule>
    <cfRule type="beginsWith" dxfId="835" priority="1270" operator="beginsWith" text="ALTA">
      <formula>LEFT(AX62,LEN("ALTA"))="ALTA"</formula>
    </cfRule>
    <cfRule type="beginsWith" dxfId="834" priority="1271" operator="beginsWith" text="MEDIA">
      <formula>LEFT(AX62,LEN("MEDIA"))="MEDIA"</formula>
    </cfRule>
    <cfRule type="beginsWith" dxfId="833" priority="1272" operator="beginsWith" text="BAJA">
      <formula>LEFT(AX62,LEN("BAJA"))="BAJA"</formula>
    </cfRule>
    <cfRule type="beginsWith" dxfId="832" priority="1273" operator="beginsWith" text="MUY BAJA">
      <formula>LEFT(AX62,LEN("MUY BAJA"))="MUY BAJA"</formula>
    </cfRule>
  </conditionalFormatting>
  <conditionalFormatting sqref="AZ62:AZ66">
    <cfRule type="beginsWith" dxfId="831" priority="1264" operator="beginsWith" text="MUY ALTA">
      <formula>LEFT(AZ62,LEN("MUY ALTA"))="MUY ALTA"</formula>
    </cfRule>
    <cfRule type="beginsWith" dxfId="830" priority="1265" operator="beginsWith" text="ALTA">
      <formula>LEFT(AZ62,LEN("ALTA"))="ALTA"</formula>
    </cfRule>
    <cfRule type="beginsWith" dxfId="829" priority="1266" operator="beginsWith" text="MEDIA">
      <formula>LEFT(AZ62,LEN("MEDIA"))="MEDIA"</formula>
    </cfRule>
    <cfRule type="beginsWith" dxfId="828" priority="1267" operator="beginsWith" text="BAJA">
      <formula>LEFT(AZ62,LEN("BAJA"))="BAJA"</formula>
    </cfRule>
    <cfRule type="beginsWith" dxfId="827" priority="1268" operator="beginsWith" text="MUY BAJA">
      <formula>LEFT(AZ62,LEN("MUY BAJA"))="MUY BAJA"</formula>
    </cfRule>
  </conditionalFormatting>
  <conditionalFormatting sqref="AO63:AP63">
    <cfRule type="cellIs" dxfId="826" priority="1262" operator="equal">
      <formula>"NO"</formula>
    </cfRule>
  </conditionalFormatting>
  <conditionalFormatting sqref="BB62:BB66">
    <cfRule type="cellIs" dxfId="825" priority="1259" operator="equal">
      <formula>"Evitar"</formula>
    </cfRule>
    <cfRule type="cellIs" dxfId="824" priority="1260" operator="equal">
      <formula>"Aceptar"</formula>
    </cfRule>
    <cfRule type="cellIs" dxfId="823" priority="1261" operator="equal">
      <formula>"Reducir"</formula>
    </cfRule>
  </conditionalFormatting>
  <conditionalFormatting sqref="V62:V66">
    <cfRule type="expression" dxfId="822" priority="1179">
      <formula>W62="X"</formula>
    </cfRule>
  </conditionalFormatting>
  <conditionalFormatting sqref="AJ62">
    <cfRule type="cellIs" dxfId="821" priority="1176" operator="equal">
      <formula>0.6</formula>
    </cfRule>
    <cfRule type="cellIs" dxfId="820" priority="1177" operator="equal">
      <formula>1</formula>
    </cfRule>
    <cfRule type="cellIs" dxfId="819" priority="1178" operator="equal">
      <formula>0.8</formula>
    </cfRule>
  </conditionalFormatting>
  <conditionalFormatting sqref="BB62:BB66">
    <cfRule type="cellIs" dxfId="818" priority="1175" operator="equal">
      <formula>"compartir"</formula>
    </cfRule>
  </conditionalFormatting>
  <conditionalFormatting sqref="W62">
    <cfRule type="cellIs" dxfId="817" priority="1174" operator="equal">
      <formula>"X"</formula>
    </cfRule>
  </conditionalFormatting>
  <conditionalFormatting sqref="W62">
    <cfRule type="cellIs" dxfId="816" priority="1173" operator="equal">
      <formula>"X"</formula>
    </cfRule>
  </conditionalFormatting>
  <conditionalFormatting sqref="W62">
    <cfRule type="expression" dxfId="815" priority="1171">
      <formula>V62=Y</formula>
    </cfRule>
    <cfRule type="expression" dxfId="814" priority="1172">
      <formula>V62="y"</formula>
    </cfRule>
  </conditionalFormatting>
  <conditionalFormatting sqref="V68:V72">
    <cfRule type="cellIs" dxfId="813" priority="1023" operator="equal">
      <formula>"X"</formula>
    </cfRule>
  </conditionalFormatting>
  <conditionalFormatting sqref="AK68:AL72">
    <cfRule type="cellIs" dxfId="812" priority="1021" operator="equal">
      <formula>"NO"</formula>
    </cfRule>
    <cfRule type="cellIs" dxfId="811" priority="1022" operator="equal">
      <formula>"SI"</formula>
    </cfRule>
  </conditionalFormatting>
  <conditionalFormatting sqref="AM68:AN72">
    <cfRule type="cellIs" dxfId="810" priority="1019" operator="equal">
      <formula>"ALE"</formula>
    </cfRule>
    <cfRule type="cellIs" dxfId="809" priority="1020" operator="equal">
      <formula>"CON"</formula>
    </cfRule>
  </conditionalFormatting>
  <conditionalFormatting sqref="V68:V72">
    <cfRule type="cellIs" dxfId="808" priority="964" operator="equal">
      <formula>"Y"</formula>
    </cfRule>
  </conditionalFormatting>
  <conditionalFormatting sqref="AI68:AI72">
    <cfRule type="cellIs" dxfId="807" priority="1009" operator="equal">
      <formula>0</formula>
    </cfRule>
    <cfRule type="cellIs" dxfId="806" priority="1010" operator="between">
      <formula>"0.1"</formula>
      <formula>100</formula>
    </cfRule>
    <cfRule type="cellIs" dxfId="805" priority="1011" operator="between">
      <formula>0</formula>
      <formula>100</formula>
    </cfRule>
    <cfRule type="cellIs" dxfId="804" priority="1012" operator="between">
      <formula>0</formula>
      <formula>100</formula>
    </cfRule>
  </conditionalFormatting>
  <conditionalFormatting sqref="AI68:AI72">
    <cfRule type="cellIs" dxfId="803" priority="1007" operator="equal">
      <formula>0.58</formula>
    </cfRule>
  </conditionalFormatting>
  <conditionalFormatting sqref="AY68:AY72">
    <cfRule type="expression" dxfId="802" priority="981">
      <formula>"&lt;,2"</formula>
    </cfRule>
  </conditionalFormatting>
  <conditionalFormatting sqref="AW68:AW72">
    <cfRule type="expression" dxfId="801" priority="980">
      <formula>"&lt;,2"</formula>
    </cfRule>
  </conditionalFormatting>
  <conditionalFormatting sqref="BA68">
    <cfRule type="expression" dxfId="800" priority="982">
      <formula>$BD68=25</formula>
    </cfRule>
    <cfRule type="expression" dxfId="799" priority="983">
      <formula>$BD68=24</formula>
    </cfRule>
    <cfRule type="expression" dxfId="798" priority="984">
      <formula>$BD68=23</formula>
    </cfRule>
    <cfRule type="expression" dxfId="797" priority="985">
      <formula>$BD68=22</formula>
    </cfRule>
    <cfRule type="expression" dxfId="796" priority="986">
      <formula>$BD68=21</formula>
    </cfRule>
    <cfRule type="expression" dxfId="795" priority="987">
      <formula>$BD68=20</formula>
    </cfRule>
    <cfRule type="expression" dxfId="794" priority="988">
      <formula>$BD68=19</formula>
    </cfRule>
    <cfRule type="expression" dxfId="793" priority="989">
      <formula>$BD68=18</formula>
    </cfRule>
    <cfRule type="expression" dxfId="792" priority="990">
      <formula>$BD68=17</formula>
    </cfRule>
    <cfRule type="expression" dxfId="791" priority="991">
      <formula>$BD68=16</formula>
    </cfRule>
    <cfRule type="expression" dxfId="790" priority="992">
      <formula>$BD68=15</formula>
    </cfRule>
    <cfRule type="expression" dxfId="789" priority="993">
      <formula>$BD68=14</formula>
    </cfRule>
    <cfRule type="expression" dxfId="788" priority="994">
      <formula>$BD68=13</formula>
    </cfRule>
    <cfRule type="expression" dxfId="787" priority="995">
      <formula>$BD68=12</formula>
    </cfRule>
    <cfRule type="expression" dxfId="786" priority="996">
      <formula>$BD68=11</formula>
    </cfRule>
    <cfRule type="expression" dxfId="785" priority="997">
      <formula>$BD68=10</formula>
    </cfRule>
    <cfRule type="expression" dxfId="784" priority="998">
      <formula>$BD68=9</formula>
    </cfRule>
    <cfRule type="expression" dxfId="783" priority="999">
      <formula>$BD68=8</formula>
    </cfRule>
    <cfRule type="expression" dxfId="782" priority="1000">
      <formula>$BD68=7</formula>
    </cfRule>
    <cfRule type="expression" dxfId="781" priority="1001">
      <formula>$BD68=6</formula>
    </cfRule>
    <cfRule type="expression" dxfId="780" priority="1002">
      <formula>$BD68=5</formula>
    </cfRule>
    <cfRule type="expression" dxfId="779" priority="1003">
      <formula>$BD68=4</formula>
    </cfRule>
    <cfRule type="expression" dxfId="778" priority="1004">
      <formula>$BD68=3</formula>
    </cfRule>
    <cfRule type="expression" dxfId="777" priority="1005">
      <formula>$BD68=2</formula>
    </cfRule>
    <cfRule type="expression" dxfId="776" priority="1006">
      <formula>$BD68=1</formula>
    </cfRule>
  </conditionalFormatting>
  <conditionalFormatting sqref="AX68:AX72">
    <cfRule type="beginsWith" dxfId="775" priority="975" operator="beginsWith" text="MUY ALTA">
      <formula>LEFT(AX68,LEN("MUY ALTA"))="MUY ALTA"</formula>
    </cfRule>
    <cfRule type="beginsWith" dxfId="774" priority="976" operator="beginsWith" text="ALTA">
      <formula>LEFT(AX68,LEN("ALTA"))="ALTA"</formula>
    </cfRule>
    <cfRule type="beginsWith" dxfId="773" priority="977" operator="beginsWith" text="MEDIA">
      <formula>LEFT(AX68,LEN("MEDIA"))="MEDIA"</formula>
    </cfRule>
    <cfRule type="beginsWith" dxfId="772" priority="978" operator="beginsWith" text="BAJA">
      <formula>LEFT(AX68,LEN("BAJA"))="BAJA"</formula>
    </cfRule>
    <cfRule type="beginsWith" dxfId="771" priority="979" operator="beginsWith" text="MUY BAJA">
      <formula>LEFT(AX68,LEN("MUY BAJA"))="MUY BAJA"</formula>
    </cfRule>
  </conditionalFormatting>
  <conditionalFormatting sqref="AZ68:AZ72">
    <cfRule type="beginsWith" dxfId="770" priority="970" operator="beginsWith" text="MUY ALTA">
      <formula>LEFT(AZ68,LEN("MUY ALTA"))="MUY ALTA"</formula>
    </cfRule>
    <cfRule type="beginsWith" dxfId="769" priority="971" operator="beginsWith" text="ALTA">
      <formula>LEFT(AZ68,LEN("ALTA"))="ALTA"</formula>
    </cfRule>
    <cfRule type="beginsWith" dxfId="768" priority="972" operator="beginsWith" text="MEDIA">
      <formula>LEFT(AZ68,LEN("MEDIA"))="MEDIA"</formula>
    </cfRule>
    <cfRule type="beginsWith" dxfId="767" priority="973" operator="beginsWith" text="BAJA">
      <formula>LEFT(AZ68,LEN("BAJA"))="BAJA"</formula>
    </cfRule>
    <cfRule type="beginsWith" dxfId="766" priority="974" operator="beginsWith" text="MUY BAJA">
      <formula>LEFT(AZ68,LEN("MUY BAJA"))="MUY BAJA"</formula>
    </cfRule>
  </conditionalFormatting>
  <conditionalFormatting sqref="AO70:AP72">
    <cfRule type="cellIs" dxfId="765" priority="968" operator="equal">
      <formula>"NO"</formula>
    </cfRule>
  </conditionalFormatting>
  <conditionalFormatting sqref="V68:V72">
    <cfRule type="expression" dxfId="764" priority="885">
      <formula>W68="X"</formula>
    </cfRule>
  </conditionalFormatting>
  <conditionalFormatting sqref="AJ68">
    <cfRule type="cellIs" dxfId="763" priority="882" operator="equal">
      <formula>0.6</formula>
    </cfRule>
    <cfRule type="cellIs" dxfId="762" priority="883" operator="equal">
      <formula>1</formula>
    </cfRule>
    <cfRule type="cellIs" dxfId="761" priority="884" operator="equal">
      <formula>0.8</formula>
    </cfRule>
  </conditionalFormatting>
  <conditionalFormatting sqref="W68">
    <cfRule type="cellIs" dxfId="760" priority="880" operator="equal">
      <formula>"X"</formula>
    </cfRule>
  </conditionalFormatting>
  <conditionalFormatting sqref="W68">
    <cfRule type="cellIs" dxfId="759" priority="879" operator="equal">
      <formula>"X"</formula>
    </cfRule>
  </conditionalFormatting>
  <conditionalFormatting sqref="W68">
    <cfRule type="expression" dxfId="758" priority="877">
      <formula>V68=Y</formula>
    </cfRule>
    <cfRule type="expression" dxfId="757" priority="878">
      <formula>V68="y"</formula>
    </cfRule>
  </conditionalFormatting>
  <conditionalFormatting sqref="BB68">
    <cfRule type="cellIs" dxfId="756" priority="876" stopIfTrue="1" operator="equal">
      <formula>"SI"</formula>
    </cfRule>
  </conditionalFormatting>
  <conditionalFormatting sqref="BB68:BB72">
    <cfRule type="cellIs" dxfId="755" priority="873" operator="equal">
      <formula>"Evitar"</formula>
    </cfRule>
    <cfRule type="cellIs" dxfId="754" priority="874" operator="equal">
      <formula>"Aceptar"</formula>
    </cfRule>
    <cfRule type="cellIs" dxfId="753" priority="875" operator="equal">
      <formula>"Reducir"</formula>
    </cfRule>
  </conditionalFormatting>
  <conditionalFormatting sqref="BB68:BB72">
    <cfRule type="cellIs" dxfId="752" priority="872" operator="equal">
      <formula>"combatir"</formula>
    </cfRule>
  </conditionalFormatting>
  <conditionalFormatting sqref="BB68:BB72">
    <cfRule type="cellIs" dxfId="751" priority="871" operator="equal">
      <formula>"compartir"</formula>
    </cfRule>
  </conditionalFormatting>
  <conditionalFormatting sqref="CC20:CD24 CG20:CH24 CK20:CL24 CO20:CP24">
    <cfRule type="cellIs" dxfId="750" priority="869" operator="equal">
      <formula>"NO"</formula>
    </cfRule>
    <cfRule type="cellIs" dxfId="749" priority="870" operator="equal">
      <formula>"SI"</formula>
    </cfRule>
  </conditionalFormatting>
  <conditionalFormatting sqref="DC20:DD24 DG20:DH24 DO20:DP24 DK20:DL24">
    <cfRule type="cellIs" dxfId="748" priority="867" operator="equal">
      <formula>"NO"</formula>
    </cfRule>
    <cfRule type="cellIs" dxfId="747" priority="868" operator="equal">
      <formula>"SI"</formula>
    </cfRule>
  </conditionalFormatting>
  <conditionalFormatting sqref="CW20:CZ24">
    <cfRule type="cellIs" dxfId="746" priority="865" operator="equal">
      <formula>"NO"</formula>
    </cfRule>
    <cfRule type="cellIs" dxfId="745" priority="866" operator="equal">
      <formula>"SI"</formula>
    </cfRule>
  </conditionalFormatting>
  <conditionalFormatting sqref="AD26:AE30">
    <cfRule type="cellIs" dxfId="744" priority="756" operator="equal">
      <formula>25</formula>
    </cfRule>
  </conditionalFormatting>
  <conditionalFormatting sqref="AF26:AG30">
    <cfRule type="cellIs" dxfId="743" priority="755" operator="equal">
      <formula>15</formula>
    </cfRule>
  </conditionalFormatting>
  <conditionalFormatting sqref="AD26:AE30">
    <cfRule type="expression" dxfId="742" priority="754">
      <formula>AF26=15</formula>
    </cfRule>
  </conditionalFormatting>
  <conditionalFormatting sqref="AF26:AG30">
    <cfRule type="expression" dxfId="741" priority="753">
      <formula>AD26=25</formula>
    </cfRule>
  </conditionalFormatting>
  <conditionalFormatting sqref="AB26:AC26">
    <cfRule type="expression" dxfId="740" priority="740">
      <formula>AB26=10</formula>
    </cfRule>
    <cfRule type="expression" dxfId="739" priority="741">
      <formula>Z26=15</formula>
    </cfRule>
    <cfRule type="expression" dxfId="738" priority="742">
      <formula>X26=25</formula>
    </cfRule>
    <cfRule type="cellIs" dxfId="737" priority="752" operator="equal">
      <formula>25</formula>
    </cfRule>
  </conditionalFormatting>
  <conditionalFormatting sqref="AB26:AC26">
    <cfRule type="expression" dxfId="736" priority="749">
      <formula>AD26=15</formula>
    </cfRule>
    <cfRule type="expression" dxfId="735" priority="750">
      <formula>AF26=10</formula>
    </cfRule>
    <cfRule type="expression" dxfId="734" priority="751">
      <formula>AD26=15</formula>
    </cfRule>
  </conditionalFormatting>
  <conditionalFormatting sqref="X26:Y26">
    <cfRule type="expression" dxfId="733" priority="746">
      <formula>AB26=10</formula>
    </cfRule>
    <cfRule type="expression" dxfId="732" priority="747">
      <formula>X26=25</formula>
    </cfRule>
    <cfRule type="expression" dxfId="731" priority="748">
      <formula>Z26=15</formula>
    </cfRule>
  </conditionalFormatting>
  <conditionalFormatting sqref="Z26:AA26">
    <cfRule type="expression" dxfId="730" priority="743">
      <formula>Z26=15</formula>
    </cfRule>
    <cfRule type="expression" dxfId="729" priority="744">
      <formula>AB26=10</formula>
    </cfRule>
    <cfRule type="expression" dxfId="728" priority="745">
      <formula>X26=25</formula>
    </cfRule>
  </conditionalFormatting>
  <conditionalFormatting sqref="AB27:AC30">
    <cfRule type="expression" dxfId="727" priority="727">
      <formula>AB27=10</formula>
    </cfRule>
    <cfRule type="expression" dxfId="726" priority="728">
      <formula>Z27=15</formula>
    </cfRule>
    <cfRule type="expression" dxfId="725" priority="729">
      <formula>X27=25</formula>
    </cfRule>
    <cfRule type="cellIs" dxfId="724" priority="739" operator="equal">
      <formula>25</formula>
    </cfRule>
  </conditionalFormatting>
  <conditionalFormatting sqref="AB27:AC30">
    <cfRule type="expression" dxfId="723" priority="736">
      <formula>AD27=15</formula>
    </cfRule>
    <cfRule type="expression" dxfId="722" priority="737">
      <formula>AF27=10</formula>
    </cfRule>
    <cfRule type="expression" dxfId="721" priority="738">
      <formula>AD27=15</formula>
    </cfRule>
  </conditionalFormatting>
  <conditionalFormatting sqref="X27:Y30">
    <cfRule type="expression" dxfId="720" priority="733">
      <formula>AB27=10</formula>
    </cfRule>
    <cfRule type="expression" dxfId="719" priority="734">
      <formula>X27=25</formula>
    </cfRule>
    <cfRule type="expression" dxfId="718" priority="735">
      <formula>Z27=15</formula>
    </cfRule>
  </conditionalFormatting>
  <conditionalFormatting sqref="Z27:AA30">
    <cfRule type="expression" dxfId="717" priority="730">
      <formula>Z27=15</formula>
    </cfRule>
    <cfRule type="expression" dxfId="716" priority="731">
      <formula>AB27=10</formula>
    </cfRule>
    <cfRule type="expression" dxfId="715" priority="732">
      <formula>X27=25</formula>
    </cfRule>
  </conditionalFormatting>
  <conditionalFormatting sqref="AD32:AE36">
    <cfRule type="cellIs" dxfId="714" priority="726" operator="equal">
      <formula>25</formula>
    </cfRule>
  </conditionalFormatting>
  <conditionalFormatting sqref="AF32:AG36">
    <cfRule type="cellIs" dxfId="713" priority="725" operator="equal">
      <formula>15</formula>
    </cfRule>
  </conditionalFormatting>
  <conditionalFormatting sqref="AD32:AE36">
    <cfRule type="expression" dxfId="712" priority="724">
      <formula>AF32=15</formula>
    </cfRule>
  </conditionalFormatting>
  <conditionalFormatting sqref="AF32:AG36">
    <cfRule type="expression" dxfId="711" priority="723">
      <formula>AD32=25</formula>
    </cfRule>
  </conditionalFormatting>
  <conditionalFormatting sqref="AB32:AC32">
    <cfRule type="expression" dxfId="710" priority="710">
      <formula>AB32=10</formula>
    </cfRule>
    <cfRule type="expression" dxfId="709" priority="711">
      <formula>Z32=15</formula>
    </cfRule>
    <cfRule type="expression" dxfId="708" priority="712">
      <formula>X32=25</formula>
    </cfRule>
    <cfRule type="cellIs" dxfId="707" priority="722" operator="equal">
      <formula>25</formula>
    </cfRule>
  </conditionalFormatting>
  <conditionalFormatting sqref="AB32:AC32">
    <cfRule type="expression" dxfId="706" priority="719">
      <formula>AD32=15</formula>
    </cfRule>
    <cfRule type="expression" dxfId="705" priority="720">
      <formula>AF32=10</formula>
    </cfRule>
    <cfRule type="expression" dxfId="704" priority="721">
      <formula>AD32=15</formula>
    </cfRule>
  </conditionalFormatting>
  <conditionalFormatting sqref="X32:Y32">
    <cfRule type="expression" dxfId="703" priority="716">
      <formula>AB32=10</formula>
    </cfRule>
    <cfRule type="expression" dxfId="702" priority="717">
      <formula>X32=25</formula>
    </cfRule>
    <cfRule type="expression" dxfId="701" priority="718">
      <formula>Z32=15</formula>
    </cfRule>
  </conditionalFormatting>
  <conditionalFormatting sqref="Z32:AA32">
    <cfRule type="expression" dxfId="700" priority="713">
      <formula>Z32=15</formula>
    </cfRule>
    <cfRule type="expression" dxfId="699" priority="714">
      <formula>AB32=10</formula>
    </cfRule>
    <cfRule type="expression" dxfId="698" priority="715">
      <formula>X32=25</formula>
    </cfRule>
  </conditionalFormatting>
  <conditionalFormatting sqref="AB33:AC36">
    <cfRule type="expression" dxfId="697" priority="697">
      <formula>AB33=10</formula>
    </cfRule>
    <cfRule type="expression" dxfId="696" priority="698">
      <formula>Z33=15</formula>
    </cfRule>
    <cfRule type="expression" dxfId="695" priority="699">
      <formula>X33=25</formula>
    </cfRule>
    <cfRule type="cellIs" dxfId="694" priority="709" operator="equal">
      <formula>25</formula>
    </cfRule>
  </conditionalFormatting>
  <conditionalFormatting sqref="AB33:AC36">
    <cfRule type="expression" dxfId="693" priority="706">
      <formula>AD33=15</formula>
    </cfRule>
    <cfRule type="expression" dxfId="692" priority="707">
      <formula>AF33=10</formula>
    </cfRule>
    <cfRule type="expression" dxfId="691" priority="708">
      <formula>AD33=15</formula>
    </cfRule>
  </conditionalFormatting>
  <conditionalFormatting sqref="X33:Y36">
    <cfRule type="expression" dxfId="690" priority="703">
      <formula>AB33=10</formula>
    </cfRule>
    <cfRule type="expression" dxfId="689" priority="704">
      <formula>X33=25</formula>
    </cfRule>
    <cfRule type="expression" dxfId="688" priority="705">
      <formula>Z33=15</formula>
    </cfRule>
  </conditionalFormatting>
  <conditionalFormatting sqref="Z33:AA36">
    <cfRule type="expression" dxfId="687" priority="700">
      <formula>Z33=15</formula>
    </cfRule>
    <cfRule type="expression" dxfId="686" priority="701">
      <formula>AB33=10</formula>
    </cfRule>
    <cfRule type="expression" dxfId="685" priority="702">
      <formula>X33=25</formula>
    </cfRule>
  </conditionalFormatting>
  <conditionalFormatting sqref="AD38:AE42">
    <cfRule type="cellIs" dxfId="684" priority="696" operator="equal">
      <formula>25</formula>
    </cfRule>
  </conditionalFormatting>
  <conditionalFormatting sqref="AF38:AG42">
    <cfRule type="cellIs" dxfId="683" priority="695" operator="equal">
      <formula>15</formula>
    </cfRule>
  </conditionalFormatting>
  <conditionalFormatting sqref="AD38:AE42">
    <cfRule type="expression" dxfId="682" priority="694">
      <formula>AF38=15</formula>
    </cfRule>
  </conditionalFormatting>
  <conditionalFormatting sqref="AF38:AG42">
    <cfRule type="expression" dxfId="681" priority="693">
      <formula>AD38=25</formula>
    </cfRule>
  </conditionalFormatting>
  <conditionalFormatting sqref="AB38:AC38">
    <cfRule type="expression" dxfId="680" priority="680">
      <formula>AB38=10</formula>
    </cfRule>
    <cfRule type="expression" dxfId="679" priority="681">
      <formula>Z38=15</formula>
    </cfRule>
    <cfRule type="expression" dxfId="678" priority="682">
      <formula>X38=25</formula>
    </cfRule>
    <cfRule type="cellIs" dxfId="677" priority="692" operator="equal">
      <formula>25</formula>
    </cfRule>
  </conditionalFormatting>
  <conditionalFormatting sqref="AB38:AC38">
    <cfRule type="expression" dxfId="676" priority="689">
      <formula>AD38=15</formula>
    </cfRule>
    <cfRule type="expression" dxfId="675" priority="690">
      <formula>AF38=10</formula>
    </cfRule>
    <cfRule type="expression" dxfId="674" priority="691">
      <formula>AD38=15</formula>
    </cfRule>
  </conditionalFormatting>
  <conditionalFormatting sqref="X38:Y38">
    <cfRule type="expression" dxfId="673" priority="686">
      <formula>AB38=10</formula>
    </cfRule>
    <cfRule type="expression" dxfId="672" priority="687">
      <formula>X38=25</formula>
    </cfRule>
    <cfRule type="expression" dxfId="671" priority="688">
      <formula>Z38=15</formula>
    </cfRule>
  </conditionalFormatting>
  <conditionalFormatting sqref="Z38:AA38">
    <cfRule type="expression" dxfId="670" priority="683">
      <formula>Z38=15</formula>
    </cfRule>
    <cfRule type="expression" dxfId="669" priority="684">
      <formula>AB38=10</formula>
    </cfRule>
    <cfRule type="expression" dxfId="668" priority="685">
      <formula>X38=25</formula>
    </cfRule>
  </conditionalFormatting>
  <conditionalFormatting sqref="AB39:AC42">
    <cfRule type="expression" dxfId="667" priority="667">
      <formula>AB39=10</formula>
    </cfRule>
    <cfRule type="expression" dxfId="666" priority="668">
      <formula>Z39=15</formula>
    </cfRule>
    <cfRule type="expression" dxfId="665" priority="669">
      <formula>X39=25</formula>
    </cfRule>
    <cfRule type="cellIs" dxfId="664" priority="679" operator="equal">
      <formula>25</formula>
    </cfRule>
  </conditionalFormatting>
  <conditionalFormatting sqref="AB39:AC42">
    <cfRule type="expression" dxfId="663" priority="676">
      <formula>AD39=15</formula>
    </cfRule>
    <cfRule type="expression" dxfId="662" priority="677">
      <formula>AF39=10</formula>
    </cfRule>
    <cfRule type="expression" dxfId="661" priority="678">
      <formula>AD39=15</formula>
    </cfRule>
  </conditionalFormatting>
  <conditionalFormatting sqref="X39:Y42">
    <cfRule type="expression" dxfId="660" priority="673">
      <formula>AB39=10</formula>
    </cfRule>
    <cfRule type="expression" dxfId="659" priority="674">
      <formula>X39=25</formula>
    </cfRule>
    <cfRule type="expression" dxfId="658" priority="675">
      <formula>Z39=15</formula>
    </cfRule>
  </conditionalFormatting>
  <conditionalFormatting sqref="Z39:AA42">
    <cfRule type="expression" dxfId="657" priority="670">
      <formula>Z39=15</formula>
    </cfRule>
    <cfRule type="expression" dxfId="656" priority="671">
      <formula>AB39=10</formula>
    </cfRule>
    <cfRule type="expression" dxfId="655" priority="672">
      <formula>X39=25</formula>
    </cfRule>
  </conditionalFormatting>
  <conditionalFormatting sqref="AD44:AE48">
    <cfRule type="cellIs" dxfId="654" priority="666" operator="equal">
      <formula>25</formula>
    </cfRule>
  </conditionalFormatting>
  <conditionalFormatting sqref="AF44:AG48">
    <cfRule type="cellIs" dxfId="653" priority="665" operator="equal">
      <formula>15</formula>
    </cfRule>
  </conditionalFormatting>
  <conditionalFormatting sqref="AD44:AE48">
    <cfRule type="expression" dxfId="652" priority="664">
      <formula>AF44=15</formula>
    </cfRule>
  </conditionalFormatting>
  <conditionalFormatting sqref="AF44:AG48">
    <cfRule type="expression" dxfId="651" priority="663">
      <formula>AD44=25</formula>
    </cfRule>
  </conditionalFormatting>
  <conditionalFormatting sqref="AB44:AC44">
    <cfRule type="expression" dxfId="650" priority="650">
      <formula>AB44=10</formula>
    </cfRule>
    <cfRule type="expression" dxfId="649" priority="651">
      <formula>Z44=15</formula>
    </cfRule>
    <cfRule type="expression" dxfId="648" priority="652">
      <formula>X44=25</formula>
    </cfRule>
    <cfRule type="cellIs" dxfId="647" priority="662" operator="equal">
      <formula>25</formula>
    </cfRule>
  </conditionalFormatting>
  <conditionalFormatting sqref="AB44:AC44">
    <cfRule type="expression" dxfId="646" priority="659">
      <formula>AD44=15</formula>
    </cfRule>
    <cfRule type="expression" dxfId="645" priority="660">
      <formula>AF44=10</formula>
    </cfRule>
    <cfRule type="expression" dxfId="644" priority="661">
      <formula>AD44=15</formula>
    </cfRule>
  </conditionalFormatting>
  <conditionalFormatting sqref="X44:Y44">
    <cfRule type="expression" dxfId="643" priority="656">
      <formula>AB44=10</formula>
    </cfRule>
    <cfRule type="expression" dxfId="642" priority="657">
      <formula>X44=25</formula>
    </cfRule>
    <cfRule type="expression" dxfId="641" priority="658">
      <formula>Z44=15</formula>
    </cfRule>
  </conditionalFormatting>
  <conditionalFormatting sqref="Z44:AA44">
    <cfRule type="expression" dxfId="640" priority="653">
      <formula>Z44=15</formula>
    </cfRule>
    <cfRule type="expression" dxfId="639" priority="654">
      <formula>AB44=10</formula>
    </cfRule>
    <cfRule type="expression" dxfId="638" priority="655">
      <formula>X44=25</formula>
    </cfRule>
  </conditionalFormatting>
  <conditionalFormatting sqref="AB45:AC48">
    <cfRule type="expression" dxfId="637" priority="637">
      <formula>AB45=10</formula>
    </cfRule>
    <cfRule type="expression" dxfId="636" priority="638">
      <formula>Z45=15</formula>
    </cfRule>
    <cfRule type="expression" dxfId="635" priority="639">
      <formula>X45=25</formula>
    </cfRule>
    <cfRule type="cellIs" dxfId="634" priority="649" operator="equal">
      <formula>25</formula>
    </cfRule>
  </conditionalFormatting>
  <conditionalFormatting sqref="AB45:AC48">
    <cfRule type="expression" dxfId="633" priority="646">
      <formula>AD45=15</formula>
    </cfRule>
    <cfRule type="expression" dxfId="632" priority="647">
      <formula>AF45=10</formula>
    </cfRule>
    <cfRule type="expression" dxfId="631" priority="648">
      <formula>AD45=15</formula>
    </cfRule>
  </conditionalFormatting>
  <conditionalFormatting sqref="X45:Y48">
    <cfRule type="expression" dxfId="630" priority="643">
      <formula>AB45=10</formula>
    </cfRule>
    <cfRule type="expression" dxfId="629" priority="644">
      <formula>X45=25</formula>
    </cfRule>
    <cfRule type="expression" dxfId="628" priority="645">
      <formula>Z45=15</formula>
    </cfRule>
  </conditionalFormatting>
  <conditionalFormatting sqref="Z45:AA48">
    <cfRule type="expression" dxfId="627" priority="640">
      <formula>Z45=15</formula>
    </cfRule>
    <cfRule type="expression" dxfId="626" priority="641">
      <formula>AB45=10</formula>
    </cfRule>
    <cfRule type="expression" dxfId="625" priority="642">
      <formula>X45=25</formula>
    </cfRule>
  </conditionalFormatting>
  <conditionalFormatting sqref="AD50:AE54">
    <cfRule type="cellIs" dxfId="624" priority="636" operator="equal">
      <formula>25</formula>
    </cfRule>
  </conditionalFormatting>
  <conditionalFormatting sqref="AF50:AG54">
    <cfRule type="cellIs" dxfId="623" priority="635" operator="equal">
      <formula>15</formula>
    </cfRule>
  </conditionalFormatting>
  <conditionalFormatting sqref="AD50:AE54">
    <cfRule type="expression" dxfId="622" priority="634">
      <formula>AF50=15</formula>
    </cfRule>
  </conditionalFormatting>
  <conditionalFormatting sqref="AF50:AG54">
    <cfRule type="expression" dxfId="621" priority="633">
      <formula>AD50=25</formula>
    </cfRule>
  </conditionalFormatting>
  <conditionalFormatting sqref="AB50:AC50">
    <cfRule type="expression" dxfId="620" priority="620">
      <formula>AB50=10</formula>
    </cfRule>
    <cfRule type="expression" dxfId="619" priority="621">
      <formula>Z50=15</formula>
    </cfRule>
    <cfRule type="expression" dxfId="618" priority="622">
      <formula>X50=25</formula>
    </cfRule>
    <cfRule type="cellIs" dxfId="617" priority="632" operator="equal">
      <formula>25</formula>
    </cfRule>
  </conditionalFormatting>
  <conditionalFormatting sqref="AB50:AC50">
    <cfRule type="expression" dxfId="616" priority="629">
      <formula>AD50=15</formula>
    </cfRule>
    <cfRule type="expression" dxfId="615" priority="630">
      <formula>AF50=10</formula>
    </cfRule>
    <cfRule type="expression" dxfId="614" priority="631">
      <formula>AD50=15</formula>
    </cfRule>
  </conditionalFormatting>
  <conditionalFormatting sqref="X50:Y50">
    <cfRule type="expression" dxfId="613" priority="626">
      <formula>AB50=10</formula>
    </cfRule>
    <cfRule type="expression" dxfId="612" priority="627">
      <formula>X50=25</formula>
    </cfRule>
    <cfRule type="expression" dxfId="611" priority="628">
      <formula>Z50=15</formula>
    </cfRule>
  </conditionalFormatting>
  <conditionalFormatting sqref="Z50:AA50">
    <cfRule type="expression" dxfId="610" priority="623">
      <formula>Z50=15</formula>
    </cfRule>
    <cfRule type="expression" dxfId="609" priority="624">
      <formula>AB50=10</formula>
    </cfRule>
    <cfRule type="expression" dxfId="608" priority="625">
      <formula>X50=25</formula>
    </cfRule>
  </conditionalFormatting>
  <conditionalFormatting sqref="AB51:AC54">
    <cfRule type="expression" dxfId="607" priority="607">
      <formula>AB51=10</formula>
    </cfRule>
    <cfRule type="expression" dxfId="606" priority="608">
      <formula>Z51=15</formula>
    </cfRule>
    <cfRule type="expression" dxfId="605" priority="609">
      <formula>X51=25</formula>
    </cfRule>
    <cfRule type="cellIs" dxfId="604" priority="619" operator="equal">
      <formula>25</formula>
    </cfRule>
  </conditionalFormatting>
  <conditionalFormatting sqref="AB51:AC54">
    <cfRule type="expression" dxfId="603" priority="616">
      <formula>AD51=15</formula>
    </cfRule>
    <cfRule type="expression" dxfId="602" priority="617">
      <formula>AF51=10</formula>
    </cfRule>
    <cfRule type="expression" dxfId="601" priority="618">
      <formula>AD51=15</formula>
    </cfRule>
  </conditionalFormatting>
  <conditionalFormatting sqref="X51:Y54">
    <cfRule type="expression" dxfId="600" priority="613">
      <formula>AB51=10</formula>
    </cfRule>
    <cfRule type="expression" dxfId="599" priority="614">
      <formula>X51=25</formula>
    </cfRule>
    <cfRule type="expression" dxfId="598" priority="615">
      <formula>Z51=15</formula>
    </cfRule>
  </conditionalFormatting>
  <conditionalFormatting sqref="Z51:AA54">
    <cfRule type="expression" dxfId="597" priority="610">
      <formula>Z51=15</formula>
    </cfRule>
    <cfRule type="expression" dxfId="596" priority="611">
      <formula>AB51=10</formula>
    </cfRule>
    <cfRule type="expression" dxfId="595" priority="612">
      <formula>X51=25</formula>
    </cfRule>
  </conditionalFormatting>
  <conditionalFormatting sqref="AD56:AE60">
    <cfRule type="cellIs" dxfId="594" priority="606" operator="equal">
      <formula>25</formula>
    </cfRule>
  </conditionalFormatting>
  <conditionalFormatting sqref="AF56:AG60">
    <cfRule type="cellIs" dxfId="593" priority="605" operator="equal">
      <formula>15</formula>
    </cfRule>
  </conditionalFormatting>
  <conditionalFormatting sqref="AD56:AE60">
    <cfRule type="expression" dxfId="592" priority="604">
      <formula>AF56=15</formula>
    </cfRule>
  </conditionalFormatting>
  <conditionalFormatting sqref="AF56:AG60">
    <cfRule type="expression" dxfId="591" priority="603">
      <formula>AD56=25</formula>
    </cfRule>
  </conditionalFormatting>
  <conditionalFormatting sqref="AB56:AC56">
    <cfRule type="expression" dxfId="590" priority="590">
      <formula>AB56=10</formula>
    </cfRule>
    <cfRule type="expression" dxfId="589" priority="591">
      <formula>Z56=15</formula>
    </cfRule>
    <cfRule type="expression" dxfId="588" priority="592">
      <formula>X56=25</formula>
    </cfRule>
    <cfRule type="cellIs" dxfId="587" priority="602" operator="equal">
      <formula>25</formula>
    </cfRule>
  </conditionalFormatting>
  <conditionalFormatting sqref="AB56:AC56">
    <cfRule type="expression" dxfId="586" priority="599">
      <formula>AD56=15</formula>
    </cfRule>
    <cfRule type="expression" dxfId="585" priority="600">
      <formula>AF56=10</formula>
    </cfRule>
    <cfRule type="expression" dxfId="584" priority="601">
      <formula>AD56=15</formula>
    </cfRule>
  </conditionalFormatting>
  <conditionalFormatting sqref="X56:Y56">
    <cfRule type="expression" dxfId="583" priority="596">
      <formula>AB56=10</formula>
    </cfRule>
    <cfRule type="expression" dxfId="582" priority="597">
      <formula>X56=25</formula>
    </cfRule>
    <cfRule type="expression" dxfId="581" priority="598">
      <formula>Z56=15</formula>
    </cfRule>
  </conditionalFormatting>
  <conditionalFormatting sqref="Z56:AA56">
    <cfRule type="expression" dxfId="580" priority="593">
      <formula>Z56=15</formula>
    </cfRule>
    <cfRule type="expression" dxfId="579" priority="594">
      <formula>AB56=10</formula>
    </cfRule>
    <cfRule type="expression" dxfId="578" priority="595">
      <formula>X56=25</formula>
    </cfRule>
  </conditionalFormatting>
  <conditionalFormatting sqref="AB57:AC60">
    <cfRule type="expression" dxfId="577" priority="577">
      <formula>AB57=10</formula>
    </cfRule>
    <cfRule type="expression" dxfId="576" priority="578">
      <formula>Z57=15</formula>
    </cfRule>
    <cfRule type="expression" dxfId="575" priority="579">
      <formula>X57=25</formula>
    </cfRule>
    <cfRule type="cellIs" dxfId="574" priority="589" operator="equal">
      <formula>25</formula>
    </cfRule>
  </conditionalFormatting>
  <conditionalFormatting sqref="AB57:AC60">
    <cfRule type="expression" dxfId="573" priority="586">
      <formula>AD57=15</formula>
    </cfRule>
    <cfRule type="expression" dxfId="572" priority="587">
      <formula>AF57=10</formula>
    </cfRule>
    <cfRule type="expression" dxfId="571" priority="588">
      <formula>AD57=15</formula>
    </cfRule>
  </conditionalFormatting>
  <conditionalFormatting sqref="X57:Y60">
    <cfRule type="expression" dxfId="570" priority="583">
      <formula>AB57=10</formula>
    </cfRule>
    <cfRule type="expression" dxfId="569" priority="584">
      <formula>X57=25</formula>
    </cfRule>
    <cfRule type="expression" dxfId="568" priority="585">
      <formula>Z57=15</formula>
    </cfRule>
  </conditionalFormatting>
  <conditionalFormatting sqref="Z57:AA60">
    <cfRule type="expression" dxfId="567" priority="580">
      <formula>Z57=15</formula>
    </cfRule>
    <cfRule type="expression" dxfId="566" priority="581">
      <formula>AB57=10</formula>
    </cfRule>
    <cfRule type="expression" dxfId="565" priority="582">
      <formula>X57=25</formula>
    </cfRule>
  </conditionalFormatting>
  <conditionalFormatting sqref="AD62:AE66">
    <cfRule type="cellIs" dxfId="564" priority="576" operator="equal">
      <formula>25</formula>
    </cfRule>
  </conditionalFormatting>
  <conditionalFormatting sqref="AF62:AG66">
    <cfRule type="cellIs" dxfId="563" priority="575" operator="equal">
      <formula>15</formula>
    </cfRule>
  </conditionalFormatting>
  <conditionalFormatting sqref="AD62:AE66">
    <cfRule type="expression" dxfId="562" priority="574">
      <formula>AF62=15</formula>
    </cfRule>
  </conditionalFormatting>
  <conditionalFormatting sqref="AF62:AG66">
    <cfRule type="expression" dxfId="561" priority="573">
      <formula>AD62=25</formula>
    </cfRule>
  </conditionalFormatting>
  <conditionalFormatting sqref="AB62:AC62">
    <cfRule type="expression" dxfId="560" priority="560">
      <formula>AB62=10</formula>
    </cfRule>
    <cfRule type="expression" dxfId="559" priority="561">
      <formula>Z62=15</formula>
    </cfRule>
    <cfRule type="expression" dxfId="558" priority="562">
      <formula>X62=25</formula>
    </cfRule>
    <cfRule type="cellIs" dxfId="557" priority="572" operator="equal">
      <formula>25</formula>
    </cfRule>
  </conditionalFormatting>
  <conditionalFormatting sqref="AB62:AC62">
    <cfRule type="expression" dxfId="556" priority="569">
      <formula>AD62=15</formula>
    </cfRule>
    <cfRule type="expression" dxfId="555" priority="570">
      <formula>AF62=10</formula>
    </cfRule>
    <cfRule type="expression" dxfId="554" priority="571">
      <formula>AD62=15</formula>
    </cfRule>
  </conditionalFormatting>
  <conditionalFormatting sqref="X62:Y62">
    <cfRule type="expression" dxfId="553" priority="566">
      <formula>AB62=10</formula>
    </cfRule>
    <cfRule type="expression" dxfId="552" priority="567">
      <formula>X62=25</formula>
    </cfRule>
    <cfRule type="expression" dxfId="551" priority="568">
      <formula>Z62=15</formula>
    </cfRule>
  </conditionalFormatting>
  <conditionalFormatting sqref="Z62:AA62">
    <cfRule type="expression" dxfId="550" priority="563">
      <formula>Z62=15</formula>
    </cfRule>
    <cfRule type="expression" dxfId="549" priority="564">
      <formula>AB62=10</formula>
    </cfRule>
    <cfRule type="expression" dxfId="548" priority="565">
      <formula>X62=25</formula>
    </cfRule>
  </conditionalFormatting>
  <conditionalFormatting sqref="AB63:AC66">
    <cfRule type="expression" dxfId="547" priority="547">
      <formula>AB63=10</formula>
    </cfRule>
    <cfRule type="expression" dxfId="546" priority="548">
      <formula>Z63=15</formula>
    </cfRule>
    <cfRule type="expression" dxfId="545" priority="549">
      <formula>X63=25</formula>
    </cfRule>
    <cfRule type="cellIs" dxfId="544" priority="559" operator="equal">
      <formula>25</formula>
    </cfRule>
  </conditionalFormatting>
  <conditionalFormatting sqref="AB63:AC66">
    <cfRule type="expression" dxfId="543" priority="556">
      <formula>AD63=15</formula>
    </cfRule>
    <cfRule type="expression" dxfId="542" priority="557">
      <formula>AF63=10</formula>
    </cfRule>
    <cfRule type="expression" dxfId="541" priority="558">
      <formula>AD63=15</formula>
    </cfRule>
  </conditionalFormatting>
  <conditionalFormatting sqref="X63:Y66">
    <cfRule type="expression" dxfId="540" priority="553">
      <formula>AB63=10</formula>
    </cfRule>
    <cfRule type="expression" dxfId="539" priority="554">
      <formula>X63=25</formula>
    </cfRule>
    <cfRule type="expression" dxfId="538" priority="555">
      <formula>Z63=15</formula>
    </cfRule>
  </conditionalFormatting>
  <conditionalFormatting sqref="Z63:AA66">
    <cfRule type="expression" dxfId="537" priority="550">
      <formula>Z63=15</formula>
    </cfRule>
    <cfRule type="expression" dxfId="536" priority="551">
      <formula>AB63=10</formula>
    </cfRule>
    <cfRule type="expression" dxfId="535" priority="552">
      <formula>X63=25</formula>
    </cfRule>
  </conditionalFormatting>
  <conditionalFormatting sqref="AD68:AE72">
    <cfRule type="cellIs" dxfId="534" priority="546" operator="equal">
      <formula>25</formula>
    </cfRule>
  </conditionalFormatting>
  <conditionalFormatting sqref="AF68:AG72">
    <cfRule type="cellIs" dxfId="533" priority="545" operator="equal">
      <formula>15</formula>
    </cfRule>
  </conditionalFormatting>
  <conditionalFormatting sqref="AD68:AE72">
    <cfRule type="expression" dxfId="532" priority="544">
      <formula>AF68=15</formula>
    </cfRule>
  </conditionalFormatting>
  <conditionalFormatting sqref="AF68:AG72">
    <cfRule type="expression" dxfId="531" priority="543">
      <formula>AD68=25</formula>
    </cfRule>
  </conditionalFormatting>
  <conditionalFormatting sqref="AB68:AC68">
    <cfRule type="expression" dxfId="530" priority="530">
      <formula>AB68=10</formula>
    </cfRule>
    <cfRule type="expression" dxfId="529" priority="531">
      <formula>Z68=15</formula>
    </cfRule>
    <cfRule type="expression" dxfId="528" priority="532">
      <formula>X68=25</formula>
    </cfRule>
    <cfRule type="cellIs" dxfId="527" priority="542" operator="equal">
      <formula>25</formula>
    </cfRule>
  </conditionalFormatting>
  <conditionalFormatting sqref="AB68:AC68">
    <cfRule type="expression" dxfId="526" priority="539">
      <formula>AD68=15</formula>
    </cfRule>
    <cfRule type="expression" dxfId="525" priority="540">
      <formula>AF68=10</formula>
    </cfRule>
    <cfRule type="expression" dxfId="524" priority="541">
      <formula>AD68=15</formula>
    </cfRule>
  </conditionalFormatting>
  <conditionalFormatting sqref="X68:Y68">
    <cfRule type="expression" dxfId="523" priority="536">
      <formula>AB68=10</formula>
    </cfRule>
    <cfRule type="expression" dxfId="522" priority="537">
      <formula>X68=25</formula>
    </cfRule>
    <cfRule type="expression" dxfId="521" priority="538">
      <formula>Z68=15</formula>
    </cfRule>
  </conditionalFormatting>
  <conditionalFormatting sqref="Z68:AA68">
    <cfRule type="expression" dxfId="520" priority="533">
      <formula>Z68=15</formula>
    </cfRule>
    <cfRule type="expression" dxfId="519" priority="534">
      <formula>AB68=10</formula>
    </cfRule>
    <cfRule type="expression" dxfId="518" priority="535">
      <formula>X68=25</formula>
    </cfRule>
  </conditionalFormatting>
  <conditionalFormatting sqref="AB69:AC72">
    <cfRule type="expression" dxfId="517" priority="517">
      <formula>AB69=10</formula>
    </cfRule>
    <cfRule type="expression" dxfId="516" priority="518">
      <formula>Z69=15</formula>
    </cfRule>
    <cfRule type="expression" dxfId="515" priority="519">
      <formula>X69=25</formula>
    </cfRule>
    <cfRule type="cellIs" dxfId="514" priority="529" operator="equal">
      <formula>25</formula>
    </cfRule>
  </conditionalFormatting>
  <conditionalFormatting sqref="AB69:AC72">
    <cfRule type="expression" dxfId="513" priority="526">
      <formula>AD69=15</formula>
    </cfRule>
    <cfRule type="expression" dxfId="512" priority="527">
      <formula>AF69=10</formula>
    </cfRule>
    <cfRule type="expression" dxfId="511" priority="528">
      <formula>AD69=15</formula>
    </cfRule>
  </conditionalFormatting>
  <conditionalFormatting sqref="X69:Y72">
    <cfRule type="expression" dxfId="510" priority="523">
      <formula>AB69=10</formula>
    </cfRule>
    <cfRule type="expression" dxfId="509" priority="524">
      <formula>X69=25</formula>
    </cfRule>
    <cfRule type="expression" dxfId="508" priority="525">
      <formula>Z69=15</formula>
    </cfRule>
  </conditionalFormatting>
  <conditionalFormatting sqref="Z69:AA72">
    <cfRule type="expression" dxfId="507" priority="520">
      <formula>Z69=15</formula>
    </cfRule>
    <cfRule type="expression" dxfId="506" priority="521">
      <formula>AB69=10</formula>
    </cfRule>
    <cfRule type="expression" dxfId="505" priority="522">
      <formula>X69=25</formula>
    </cfRule>
  </conditionalFormatting>
  <conditionalFormatting sqref="AD74:AE78">
    <cfRule type="cellIs" dxfId="504" priority="516" operator="equal">
      <formula>25</formula>
    </cfRule>
  </conditionalFormatting>
  <conditionalFormatting sqref="AF74:AG78">
    <cfRule type="cellIs" dxfId="503" priority="515" operator="equal">
      <formula>15</formula>
    </cfRule>
  </conditionalFormatting>
  <conditionalFormatting sqref="AD74:AE78">
    <cfRule type="expression" dxfId="502" priority="514">
      <formula>AF74=15</formula>
    </cfRule>
  </conditionalFormatting>
  <conditionalFormatting sqref="AF74:AG78">
    <cfRule type="expression" dxfId="501" priority="513">
      <formula>AD74=25</formula>
    </cfRule>
  </conditionalFormatting>
  <conditionalFormatting sqref="AB74:AC74">
    <cfRule type="expression" dxfId="500" priority="500">
      <formula>AB74=10</formula>
    </cfRule>
    <cfRule type="expression" dxfId="499" priority="501">
      <formula>Z74=15</formula>
    </cfRule>
    <cfRule type="expression" dxfId="498" priority="502">
      <formula>X74=25</formula>
    </cfRule>
    <cfRule type="cellIs" dxfId="497" priority="512" operator="equal">
      <formula>25</formula>
    </cfRule>
  </conditionalFormatting>
  <conditionalFormatting sqref="AB74:AC74">
    <cfRule type="expression" dxfId="496" priority="509">
      <formula>AD74=15</formula>
    </cfRule>
    <cfRule type="expression" dxfId="495" priority="510">
      <formula>AF74=10</formula>
    </cfRule>
    <cfRule type="expression" dxfId="494" priority="511">
      <formula>AD74=15</formula>
    </cfRule>
  </conditionalFormatting>
  <conditionalFormatting sqref="X74:Y74">
    <cfRule type="expression" dxfId="493" priority="506">
      <formula>AB74=10</formula>
    </cfRule>
    <cfRule type="expression" dxfId="492" priority="507">
      <formula>X74=25</formula>
    </cfRule>
    <cfRule type="expression" dxfId="491" priority="508">
      <formula>Z74=15</formula>
    </cfRule>
  </conditionalFormatting>
  <conditionalFormatting sqref="Z74:AA74">
    <cfRule type="expression" dxfId="490" priority="503">
      <formula>Z74=15</formula>
    </cfRule>
    <cfRule type="expression" dxfId="489" priority="504">
      <formula>AB74=10</formula>
    </cfRule>
    <cfRule type="expression" dxfId="488" priority="505">
      <formula>X74=25</formula>
    </cfRule>
  </conditionalFormatting>
  <conditionalFormatting sqref="AB75:AC78">
    <cfRule type="expression" dxfId="487" priority="487">
      <formula>AB75=10</formula>
    </cfRule>
    <cfRule type="expression" dxfId="486" priority="488">
      <formula>Z75=15</formula>
    </cfRule>
    <cfRule type="expression" dxfId="485" priority="489">
      <formula>X75=25</formula>
    </cfRule>
    <cfRule type="cellIs" dxfId="484" priority="499" operator="equal">
      <formula>25</formula>
    </cfRule>
  </conditionalFormatting>
  <conditionalFormatting sqref="AB75:AC78">
    <cfRule type="expression" dxfId="483" priority="496">
      <formula>AD75=15</formula>
    </cfRule>
    <cfRule type="expression" dxfId="482" priority="497">
      <formula>AF75=10</formula>
    </cfRule>
    <cfRule type="expression" dxfId="481" priority="498">
      <formula>AD75=15</formula>
    </cfRule>
  </conditionalFormatting>
  <conditionalFormatting sqref="X75:Y78">
    <cfRule type="expression" dxfId="480" priority="493">
      <formula>AB75=10</formula>
    </cfRule>
    <cfRule type="expression" dxfId="479" priority="494">
      <formula>X75=25</formula>
    </cfRule>
    <cfRule type="expression" dxfId="478" priority="495">
      <formula>Z75=15</formula>
    </cfRule>
  </conditionalFormatting>
  <conditionalFormatting sqref="Z75:AA78">
    <cfRule type="expression" dxfId="477" priority="490">
      <formula>Z75=15</formula>
    </cfRule>
    <cfRule type="expression" dxfId="476" priority="491">
      <formula>AB75=10</formula>
    </cfRule>
    <cfRule type="expression" dxfId="475" priority="492">
      <formula>X75=25</formula>
    </cfRule>
  </conditionalFormatting>
  <conditionalFormatting sqref="S26">
    <cfRule type="expression" dxfId="474" priority="434">
      <formula>$T26=25</formula>
    </cfRule>
    <cfRule type="expression" dxfId="473" priority="435">
      <formula>$T26=24</formula>
    </cfRule>
    <cfRule type="expression" dxfId="472" priority="436">
      <formula>$T26=23</formula>
    </cfRule>
    <cfRule type="expression" dxfId="471" priority="437">
      <formula>$T26=22</formula>
    </cfRule>
    <cfRule type="expression" dxfId="470" priority="438">
      <formula>$T26=21</formula>
    </cfRule>
    <cfRule type="expression" dxfId="469" priority="439">
      <formula>$T26=20</formula>
    </cfRule>
    <cfRule type="expression" dxfId="468" priority="440">
      <formula>$T26=19</formula>
    </cfRule>
    <cfRule type="expression" dxfId="467" priority="441">
      <formula>$T26=18</formula>
    </cfRule>
    <cfRule type="expression" dxfId="466" priority="442">
      <formula>$T26=17</formula>
    </cfRule>
    <cfRule type="expression" dxfId="465" priority="443">
      <formula>$T26=16</formula>
    </cfRule>
    <cfRule type="expression" dxfId="464" priority="444">
      <formula>$T26=15</formula>
    </cfRule>
    <cfRule type="expression" dxfId="463" priority="445">
      <formula>$T26=14</formula>
    </cfRule>
    <cfRule type="expression" dxfId="462" priority="446">
      <formula>$T26=13</formula>
    </cfRule>
    <cfRule type="expression" dxfId="461" priority="447">
      <formula>$T26=12</formula>
    </cfRule>
    <cfRule type="expression" dxfId="460" priority="448">
      <formula>$T26=11</formula>
    </cfRule>
    <cfRule type="expression" dxfId="459" priority="449">
      <formula>$T26=10</formula>
    </cfRule>
    <cfRule type="expression" dxfId="458" priority="450">
      <formula>$T26=9</formula>
    </cfRule>
    <cfRule type="expression" dxfId="457" priority="451">
      <formula>$T26=8</formula>
    </cfRule>
    <cfRule type="expression" dxfId="456" priority="452">
      <formula>$T26=7</formula>
    </cfRule>
    <cfRule type="expression" dxfId="455" priority="453">
      <formula>$T26=6</formula>
    </cfRule>
    <cfRule type="expression" dxfId="454" priority="454">
      <formula>$T26=5</formula>
    </cfRule>
    <cfRule type="expression" dxfId="453" priority="455">
      <formula>$T26=4</formula>
    </cfRule>
    <cfRule type="expression" dxfId="452" priority="456">
      <formula>$T26=3</formula>
    </cfRule>
    <cfRule type="expression" dxfId="451" priority="457">
      <formula>$T26=2</formula>
    </cfRule>
    <cfRule type="expression" dxfId="450" priority="458">
      <formula>$T26=1</formula>
    </cfRule>
  </conditionalFormatting>
  <conditionalFormatting sqref="Q26:Q30">
    <cfRule type="expression" dxfId="449" priority="433">
      <formula>"&lt;,2"</formula>
    </cfRule>
  </conditionalFormatting>
  <conditionalFormatting sqref="R26:R30">
    <cfRule type="cellIs" dxfId="448" priority="425" operator="equal">
      <formula>20</formula>
    </cfRule>
    <cfRule type="cellIs" dxfId="447" priority="426" operator="equal">
      <formula>10</formula>
    </cfRule>
    <cfRule type="cellIs" dxfId="446" priority="427" operator="equal">
      <formula>5</formula>
    </cfRule>
    <cfRule type="cellIs" dxfId="445" priority="428" operator="equal">
      <formula>1</formula>
    </cfRule>
    <cfRule type="cellIs" dxfId="444" priority="429" operator="equal">
      <formula>0.8</formula>
    </cfRule>
    <cfRule type="cellIs" dxfId="443" priority="430" operator="equal">
      <formula>0.6</formula>
    </cfRule>
    <cfRule type="cellIs" dxfId="442" priority="431" operator="equal">
      <formula>0.4</formula>
    </cfRule>
    <cfRule type="cellIs" dxfId="441" priority="432" operator="equal">
      <formula>20%</formula>
    </cfRule>
  </conditionalFormatting>
  <conditionalFormatting sqref="P26:P30">
    <cfRule type="cellIs" dxfId="440" priority="424" operator="equal">
      <formula>0.2</formula>
    </cfRule>
  </conditionalFormatting>
  <conditionalFormatting sqref="O26:O30">
    <cfRule type="beginsWith" priority="411" operator="beginsWith" text="La actividad que conlleva el riesgo se ejecuta como máximos 2 veces por año">
      <formula>LEFT(O26,LEN("La actividad que conlleva el riesgo se ejecuta como máximos 2 veces por año"))="La actividad que conlleva el riesgo se ejecuta como máximos 2 veces por año"</formula>
    </cfRule>
    <cfRule type="cellIs" dxfId="439" priority="412" operator="equal">
      <formula>"La actividad que conlleva el riesgo se ejecuta como máximos 2 veces por año"</formula>
    </cfRule>
    <cfRule type="cellIs" dxfId="438" priority="413" operator="equal">
      <formula>"La actividad que conlleva el riesgo se ejecuta como máximos 2 veces por año "</formula>
    </cfRule>
    <cfRule type="containsText" dxfId="437" priority="415" operator="containsText" text="La actividad que conlleva el riesgo se ejecuta como máximos 2 veces por año">
      <formula>NOT(ISERROR(SEARCH("La actividad que conlleva el riesgo se ejecuta como máximos 2 veces por año",O26)))</formula>
    </cfRule>
    <cfRule type="cellIs" dxfId="436" priority="416" operator="equal">
      <formula>"La actividad que conlleva el riesgo se ejecuta como máximos 2 veces por año"</formula>
    </cfRule>
    <cfRule type="cellIs" dxfId="435" priority="417" operator="equal">
      <formula>"La actividad que conlleva el riesgo se ejecuta como máximos 2 veces por año"</formula>
    </cfRule>
  </conditionalFormatting>
  <conditionalFormatting sqref="S32">
    <cfRule type="expression" dxfId="434" priority="386">
      <formula>$T32=25</formula>
    </cfRule>
    <cfRule type="expression" dxfId="433" priority="387">
      <formula>$T32=24</formula>
    </cfRule>
    <cfRule type="expression" dxfId="432" priority="388">
      <formula>$T32=23</formula>
    </cfRule>
    <cfRule type="expression" dxfId="431" priority="389">
      <formula>$T32=22</formula>
    </cfRule>
    <cfRule type="expression" dxfId="430" priority="390">
      <formula>$T32=21</formula>
    </cfRule>
    <cfRule type="expression" dxfId="429" priority="391">
      <formula>$T32=20</formula>
    </cfRule>
    <cfRule type="expression" dxfId="428" priority="392">
      <formula>$T32=19</formula>
    </cfRule>
    <cfRule type="expression" dxfId="427" priority="393">
      <formula>$T32=18</formula>
    </cfRule>
    <cfRule type="expression" dxfId="426" priority="394">
      <formula>$T32=17</formula>
    </cfRule>
    <cfRule type="expression" dxfId="425" priority="395">
      <formula>$T32=16</formula>
    </cfRule>
    <cfRule type="expression" dxfId="424" priority="396">
      <formula>$T32=15</formula>
    </cfRule>
    <cfRule type="expression" dxfId="423" priority="397">
      <formula>$T32=14</formula>
    </cfRule>
    <cfRule type="expression" dxfId="422" priority="398">
      <formula>$T32=13</formula>
    </cfRule>
    <cfRule type="expression" dxfId="421" priority="399">
      <formula>$T32=12</formula>
    </cfRule>
    <cfRule type="expression" dxfId="420" priority="400">
      <formula>$T32=11</formula>
    </cfRule>
    <cfRule type="expression" dxfId="419" priority="401">
      <formula>$T32=10</formula>
    </cfRule>
    <cfRule type="expression" dxfId="418" priority="402">
      <formula>$T32=9</formula>
    </cfRule>
    <cfRule type="expression" dxfId="417" priority="403">
      <formula>$T32=8</formula>
    </cfRule>
    <cfRule type="expression" dxfId="416" priority="404">
      <formula>$T32=7</formula>
    </cfRule>
    <cfRule type="expression" dxfId="415" priority="405">
      <formula>$T32=6</formula>
    </cfRule>
    <cfRule type="expression" dxfId="414" priority="406">
      <formula>$T32=5</formula>
    </cfRule>
    <cfRule type="expression" dxfId="413" priority="407">
      <formula>$T32=4</formula>
    </cfRule>
    <cfRule type="expression" dxfId="412" priority="408">
      <formula>$T32=3</formula>
    </cfRule>
    <cfRule type="expression" dxfId="411" priority="409">
      <formula>$T32=2</formula>
    </cfRule>
    <cfRule type="expression" dxfId="410" priority="410">
      <formula>$T32=1</formula>
    </cfRule>
  </conditionalFormatting>
  <conditionalFormatting sqref="Q32:Q36">
    <cfRule type="expression" dxfId="409" priority="385">
      <formula>"&lt;,2"</formula>
    </cfRule>
  </conditionalFormatting>
  <conditionalFormatting sqref="R32:R36">
    <cfRule type="cellIs" dxfId="408" priority="377" operator="equal">
      <formula>20</formula>
    </cfRule>
    <cfRule type="cellIs" dxfId="407" priority="378" operator="equal">
      <formula>10</formula>
    </cfRule>
    <cfRule type="cellIs" dxfId="406" priority="379" operator="equal">
      <formula>5</formula>
    </cfRule>
    <cfRule type="cellIs" dxfId="405" priority="380" operator="equal">
      <formula>1</formula>
    </cfRule>
    <cfRule type="cellIs" dxfId="404" priority="381" operator="equal">
      <formula>0.8</formula>
    </cfRule>
    <cfRule type="cellIs" dxfId="403" priority="382" operator="equal">
      <formula>0.6</formula>
    </cfRule>
    <cfRule type="cellIs" dxfId="402" priority="383" operator="equal">
      <formula>0.4</formula>
    </cfRule>
    <cfRule type="cellIs" dxfId="401" priority="384" operator="equal">
      <formula>20%</formula>
    </cfRule>
  </conditionalFormatting>
  <conditionalFormatting sqref="P32:P36">
    <cfRule type="cellIs" dxfId="400" priority="376" operator="equal">
      <formula>0.2</formula>
    </cfRule>
  </conditionalFormatting>
  <conditionalFormatting sqref="O32:O36">
    <cfRule type="beginsWith" priority="363" operator="beginsWith" text="La actividad que conlleva el riesgo se ejecuta como máximos 2 veces por año">
      <formula>LEFT(O32,LEN("La actividad que conlleva el riesgo se ejecuta como máximos 2 veces por año"))="La actividad que conlleva el riesgo se ejecuta como máximos 2 veces por año"</formula>
    </cfRule>
    <cfRule type="cellIs" dxfId="399" priority="364" operator="equal">
      <formula>"La actividad que conlleva el riesgo se ejecuta como máximos 2 veces por año"</formula>
    </cfRule>
    <cfRule type="cellIs" dxfId="398" priority="365" operator="equal">
      <formula>"La actividad que conlleva el riesgo se ejecuta como máximos 2 veces por año "</formula>
    </cfRule>
    <cfRule type="containsText" dxfId="397" priority="367" operator="containsText" text="La actividad que conlleva el riesgo se ejecuta como máximos 2 veces por año">
      <formula>NOT(ISERROR(SEARCH("La actividad que conlleva el riesgo se ejecuta como máximos 2 veces por año",O32)))</formula>
    </cfRule>
    <cfRule type="cellIs" dxfId="396" priority="368" operator="equal">
      <formula>"La actividad que conlleva el riesgo se ejecuta como máximos 2 veces por año"</formula>
    </cfRule>
    <cfRule type="cellIs" dxfId="395" priority="369" operator="equal">
      <formula>"La actividad que conlleva el riesgo se ejecuta como máximos 2 veces por año"</formula>
    </cfRule>
  </conditionalFormatting>
  <conditionalFormatting sqref="S38">
    <cfRule type="expression" dxfId="394" priority="338">
      <formula>$T38=25</formula>
    </cfRule>
    <cfRule type="expression" dxfId="393" priority="339">
      <formula>$T38=24</formula>
    </cfRule>
    <cfRule type="expression" dxfId="392" priority="340">
      <formula>$T38=23</formula>
    </cfRule>
    <cfRule type="expression" dxfId="391" priority="341">
      <formula>$T38=22</formula>
    </cfRule>
    <cfRule type="expression" dxfId="390" priority="342">
      <formula>$T38=21</formula>
    </cfRule>
    <cfRule type="expression" dxfId="389" priority="343">
      <formula>$T38=20</formula>
    </cfRule>
    <cfRule type="expression" dxfId="388" priority="344">
      <formula>$T38=19</formula>
    </cfRule>
    <cfRule type="expression" dxfId="387" priority="345">
      <formula>$T38=18</formula>
    </cfRule>
    <cfRule type="expression" dxfId="386" priority="346">
      <formula>$T38=17</formula>
    </cfRule>
    <cfRule type="expression" dxfId="385" priority="347">
      <formula>$T38=16</formula>
    </cfRule>
    <cfRule type="expression" dxfId="384" priority="348">
      <formula>$T38=15</formula>
    </cfRule>
    <cfRule type="expression" dxfId="383" priority="349">
      <formula>$T38=14</formula>
    </cfRule>
    <cfRule type="expression" dxfId="382" priority="350">
      <formula>$T38=13</formula>
    </cfRule>
    <cfRule type="expression" dxfId="381" priority="351">
      <formula>$T38=12</formula>
    </cfRule>
    <cfRule type="expression" dxfId="380" priority="352">
      <formula>$T38=11</formula>
    </cfRule>
    <cfRule type="expression" dxfId="379" priority="353">
      <formula>$T38=10</formula>
    </cfRule>
    <cfRule type="expression" dxfId="378" priority="354">
      <formula>$T38=9</formula>
    </cfRule>
    <cfRule type="expression" dxfId="377" priority="355">
      <formula>$T38=8</formula>
    </cfRule>
    <cfRule type="expression" dxfId="376" priority="356">
      <formula>$T38=7</formula>
    </cfRule>
    <cfRule type="expression" dxfId="375" priority="357">
      <formula>$T38=6</formula>
    </cfRule>
    <cfRule type="expression" dxfId="374" priority="358">
      <formula>$T38=5</formula>
    </cfRule>
    <cfRule type="expression" dxfId="373" priority="359">
      <formula>$T38=4</formula>
    </cfRule>
    <cfRule type="expression" dxfId="372" priority="360">
      <formula>$T38=3</formula>
    </cfRule>
    <cfRule type="expression" dxfId="371" priority="361">
      <formula>$T38=2</formula>
    </cfRule>
    <cfRule type="expression" dxfId="370" priority="362">
      <formula>$T38=1</formula>
    </cfRule>
  </conditionalFormatting>
  <conditionalFormatting sqref="Q38:Q42">
    <cfRule type="expression" dxfId="369" priority="337">
      <formula>"&lt;,2"</formula>
    </cfRule>
  </conditionalFormatting>
  <conditionalFormatting sqref="R38:R42">
    <cfRule type="cellIs" dxfId="368" priority="329" operator="equal">
      <formula>20</formula>
    </cfRule>
    <cfRule type="cellIs" dxfId="367" priority="330" operator="equal">
      <formula>10</formula>
    </cfRule>
    <cfRule type="cellIs" dxfId="366" priority="331" operator="equal">
      <formula>5</formula>
    </cfRule>
    <cfRule type="cellIs" dxfId="365" priority="332" operator="equal">
      <formula>1</formula>
    </cfRule>
    <cfRule type="cellIs" dxfId="364" priority="333" operator="equal">
      <formula>0.8</formula>
    </cfRule>
    <cfRule type="cellIs" dxfId="363" priority="334" operator="equal">
      <formula>0.6</formula>
    </cfRule>
    <cfRule type="cellIs" dxfId="362" priority="335" operator="equal">
      <formula>0.4</formula>
    </cfRule>
    <cfRule type="cellIs" dxfId="361" priority="336" operator="equal">
      <formula>20%</formula>
    </cfRule>
  </conditionalFormatting>
  <conditionalFormatting sqref="P38:P42">
    <cfRule type="cellIs" dxfId="360" priority="328" operator="equal">
      <formula>0.2</formula>
    </cfRule>
  </conditionalFormatting>
  <conditionalFormatting sqref="O38:O42">
    <cfRule type="beginsWith" priority="315" operator="beginsWith" text="La actividad que conlleva el riesgo se ejecuta como máximos 2 veces por año">
      <formula>LEFT(O38,LEN("La actividad que conlleva el riesgo se ejecuta como máximos 2 veces por año"))="La actividad que conlleva el riesgo se ejecuta como máximos 2 veces por año"</formula>
    </cfRule>
    <cfRule type="cellIs" dxfId="359" priority="316" operator="equal">
      <formula>"La actividad que conlleva el riesgo se ejecuta como máximos 2 veces por año"</formula>
    </cfRule>
    <cfRule type="cellIs" dxfId="358" priority="317" operator="equal">
      <formula>"La actividad que conlleva el riesgo se ejecuta como máximos 2 veces por año "</formula>
    </cfRule>
    <cfRule type="containsText" dxfId="357" priority="319" operator="containsText" text="La actividad que conlleva el riesgo se ejecuta como máximos 2 veces por año">
      <formula>NOT(ISERROR(SEARCH("La actividad que conlleva el riesgo se ejecuta como máximos 2 veces por año",O38)))</formula>
    </cfRule>
    <cfRule type="cellIs" dxfId="356" priority="320" operator="equal">
      <formula>"La actividad que conlleva el riesgo se ejecuta como máximos 2 veces por año"</formula>
    </cfRule>
    <cfRule type="cellIs" dxfId="355" priority="321" operator="equal">
      <formula>"La actividad que conlleva el riesgo se ejecuta como máximos 2 veces por año"</formula>
    </cfRule>
  </conditionalFormatting>
  <conditionalFormatting sqref="S44">
    <cfRule type="expression" dxfId="354" priority="290">
      <formula>$T44=25</formula>
    </cfRule>
    <cfRule type="expression" dxfId="353" priority="291">
      <formula>$T44=24</formula>
    </cfRule>
    <cfRule type="expression" dxfId="352" priority="292">
      <formula>$T44=23</formula>
    </cfRule>
    <cfRule type="expression" dxfId="351" priority="293">
      <formula>$T44=22</formula>
    </cfRule>
    <cfRule type="expression" dxfId="350" priority="294">
      <formula>$T44=21</formula>
    </cfRule>
    <cfRule type="expression" dxfId="349" priority="295">
      <formula>$T44=20</formula>
    </cfRule>
    <cfRule type="expression" dxfId="348" priority="296">
      <formula>$T44=19</formula>
    </cfRule>
    <cfRule type="expression" dxfId="347" priority="297">
      <formula>$T44=18</formula>
    </cfRule>
    <cfRule type="expression" dxfId="346" priority="298">
      <formula>$T44=17</formula>
    </cfRule>
    <cfRule type="expression" dxfId="345" priority="299">
      <formula>$T44=16</formula>
    </cfRule>
    <cfRule type="expression" dxfId="344" priority="300">
      <formula>$T44=15</formula>
    </cfRule>
    <cfRule type="expression" dxfId="343" priority="301">
      <formula>$T44=14</formula>
    </cfRule>
    <cfRule type="expression" dxfId="342" priority="302">
      <formula>$T44=13</formula>
    </cfRule>
    <cfRule type="expression" dxfId="341" priority="303">
      <formula>$T44=12</formula>
    </cfRule>
    <cfRule type="expression" dxfId="340" priority="304">
      <formula>$T44=11</formula>
    </cfRule>
    <cfRule type="expression" dxfId="339" priority="305">
      <formula>$T44=10</formula>
    </cfRule>
    <cfRule type="expression" dxfId="338" priority="306">
      <formula>$T44=9</formula>
    </cfRule>
    <cfRule type="expression" dxfId="337" priority="307">
      <formula>$T44=8</formula>
    </cfRule>
    <cfRule type="expression" dxfId="336" priority="308">
      <formula>$T44=7</formula>
    </cfRule>
    <cfRule type="expression" dxfId="335" priority="309">
      <formula>$T44=6</formula>
    </cfRule>
    <cfRule type="expression" dxfId="334" priority="310">
      <formula>$T44=5</formula>
    </cfRule>
    <cfRule type="expression" dxfId="333" priority="311">
      <formula>$T44=4</formula>
    </cfRule>
    <cfRule type="expression" dxfId="332" priority="312">
      <formula>$T44=3</formula>
    </cfRule>
    <cfRule type="expression" dxfId="331" priority="313">
      <formula>$T44=2</formula>
    </cfRule>
    <cfRule type="expression" dxfId="330" priority="314">
      <formula>$T44=1</formula>
    </cfRule>
  </conditionalFormatting>
  <conditionalFormatting sqref="Q44:Q48">
    <cfRule type="expression" dxfId="329" priority="289">
      <formula>"&lt;,2"</formula>
    </cfRule>
  </conditionalFormatting>
  <conditionalFormatting sqref="R44:R48">
    <cfRule type="cellIs" dxfId="328" priority="281" operator="equal">
      <formula>20</formula>
    </cfRule>
    <cfRule type="cellIs" dxfId="327" priority="282" operator="equal">
      <formula>10</formula>
    </cfRule>
    <cfRule type="cellIs" dxfId="326" priority="283" operator="equal">
      <formula>5</formula>
    </cfRule>
    <cfRule type="cellIs" dxfId="325" priority="284" operator="equal">
      <formula>1</formula>
    </cfRule>
    <cfRule type="cellIs" dxfId="324" priority="285" operator="equal">
      <formula>0.8</formula>
    </cfRule>
    <cfRule type="cellIs" dxfId="323" priority="286" operator="equal">
      <formula>0.6</formula>
    </cfRule>
    <cfRule type="cellIs" dxfId="322" priority="287" operator="equal">
      <formula>0.4</formula>
    </cfRule>
    <cfRule type="cellIs" dxfId="321" priority="288" operator="equal">
      <formula>20%</formula>
    </cfRule>
  </conditionalFormatting>
  <conditionalFormatting sqref="P44:P48">
    <cfRule type="cellIs" dxfId="320" priority="280" operator="equal">
      <formula>0.2</formula>
    </cfRule>
  </conditionalFormatting>
  <conditionalFormatting sqref="O44:O48">
    <cfRule type="beginsWith" priority="267" operator="beginsWith" text="La actividad que conlleva el riesgo se ejecuta como máximos 2 veces por año">
      <formula>LEFT(O44,LEN("La actividad que conlleva el riesgo se ejecuta como máximos 2 veces por año"))="La actividad que conlleva el riesgo se ejecuta como máximos 2 veces por año"</formula>
    </cfRule>
    <cfRule type="cellIs" dxfId="319" priority="268" operator="equal">
      <formula>"La actividad que conlleva el riesgo se ejecuta como máximos 2 veces por año"</formula>
    </cfRule>
    <cfRule type="cellIs" dxfId="318" priority="269" operator="equal">
      <formula>"La actividad que conlleva el riesgo se ejecuta como máximos 2 veces por año "</formula>
    </cfRule>
    <cfRule type="containsText" dxfId="317" priority="271" operator="containsText" text="La actividad que conlleva el riesgo se ejecuta como máximos 2 veces por año">
      <formula>NOT(ISERROR(SEARCH("La actividad que conlleva el riesgo se ejecuta como máximos 2 veces por año",O44)))</formula>
    </cfRule>
    <cfRule type="cellIs" dxfId="316" priority="272" operator="equal">
      <formula>"La actividad que conlleva el riesgo se ejecuta como máximos 2 veces por año"</formula>
    </cfRule>
    <cfRule type="cellIs" dxfId="315" priority="273" operator="equal">
      <formula>"La actividad que conlleva el riesgo se ejecuta como máximos 2 veces por año"</formula>
    </cfRule>
  </conditionalFormatting>
  <conditionalFormatting sqref="S50">
    <cfRule type="expression" dxfId="314" priority="242">
      <formula>$T50=25</formula>
    </cfRule>
    <cfRule type="expression" dxfId="313" priority="243">
      <formula>$T50=24</formula>
    </cfRule>
    <cfRule type="expression" dxfId="312" priority="244">
      <formula>$T50=23</formula>
    </cfRule>
    <cfRule type="expression" dxfId="311" priority="245">
      <formula>$T50=22</formula>
    </cfRule>
    <cfRule type="expression" dxfId="310" priority="246">
      <formula>$T50=21</formula>
    </cfRule>
    <cfRule type="expression" dxfId="309" priority="247">
      <formula>$T50=20</formula>
    </cfRule>
    <cfRule type="expression" dxfId="308" priority="248">
      <formula>$T50=19</formula>
    </cfRule>
    <cfRule type="expression" dxfId="307" priority="249">
      <formula>$T50=18</formula>
    </cfRule>
    <cfRule type="expression" dxfId="306" priority="250">
      <formula>$T50=17</formula>
    </cfRule>
    <cfRule type="expression" dxfId="305" priority="251">
      <formula>$T50=16</formula>
    </cfRule>
    <cfRule type="expression" dxfId="304" priority="252">
      <formula>$T50=15</formula>
    </cfRule>
    <cfRule type="expression" dxfId="303" priority="253">
      <formula>$T50=14</formula>
    </cfRule>
    <cfRule type="expression" dxfId="302" priority="254">
      <formula>$T50=13</formula>
    </cfRule>
    <cfRule type="expression" dxfId="301" priority="255">
      <formula>$T50=12</formula>
    </cfRule>
    <cfRule type="expression" dxfId="300" priority="256">
      <formula>$T50=11</formula>
    </cfRule>
    <cfRule type="expression" dxfId="299" priority="257">
      <formula>$T50=10</formula>
    </cfRule>
    <cfRule type="expression" dxfId="298" priority="258">
      <formula>$T50=9</formula>
    </cfRule>
    <cfRule type="expression" dxfId="297" priority="259">
      <formula>$T50=8</formula>
    </cfRule>
    <cfRule type="expression" dxfId="296" priority="260">
      <formula>$T50=7</formula>
    </cfRule>
    <cfRule type="expression" dxfId="295" priority="261">
      <formula>$T50=6</formula>
    </cfRule>
    <cfRule type="expression" dxfId="294" priority="262">
      <formula>$T50=5</formula>
    </cfRule>
    <cfRule type="expression" dxfId="293" priority="263">
      <formula>$T50=4</formula>
    </cfRule>
    <cfRule type="expression" dxfId="292" priority="264">
      <formula>$T50=3</formula>
    </cfRule>
    <cfRule type="expression" dxfId="291" priority="265">
      <formula>$T50=2</formula>
    </cfRule>
    <cfRule type="expression" dxfId="290" priority="266">
      <formula>$T50=1</formula>
    </cfRule>
  </conditionalFormatting>
  <conditionalFormatting sqref="Q50:Q54">
    <cfRule type="expression" dxfId="289" priority="241">
      <formula>"&lt;,2"</formula>
    </cfRule>
  </conditionalFormatting>
  <conditionalFormatting sqref="R50:R54">
    <cfRule type="cellIs" dxfId="288" priority="233" operator="equal">
      <formula>20</formula>
    </cfRule>
    <cfRule type="cellIs" dxfId="287" priority="234" operator="equal">
      <formula>10</formula>
    </cfRule>
    <cfRule type="cellIs" dxfId="286" priority="235" operator="equal">
      <formula>5</formula>
    </cfRule>
    <cfRule type="cellIs" dxfId="285" priority="236" operator="equal">
      <formula>1</formula>
    </cfRule>
    <cfRule type="cellIs" dxfId="284" priority="237" operator="equal">
      <formula>0.8</formula>
    </cfRule>
    <cfRule type="cellIs" dxfId="283" priority="238" operator="equal">
      <formula>0.6</formula>
    </cfRule>
    <cfRule type="cellIs" dxfId="282" priority="239" operator="equal">
      <formula>0.4</formula>
    </cfRule>
    <cfRule type="cellIs" dxfId="281" priority="240" operator="equal">
      <formula>20%</formula>
    </cfRule>
  </conditionalFormatting>
  <conditionalFormatting sqref="P50:P54">
    <cfRule type="cellIs" dxfId="280" priority="232" operator="equal">
      <formula>0.2</formula>
    </cfRule>
  </conditionalFormatting>
  <conditionalFormatting sqref="O50:O54">
    <cfRule type="beginsWith" priority="219" operator="beginsWith" text="La actividad que conlleva el riesgo se ejecuta como máximos 2 veces por año">
      <formula>LEFT(O50,LEN("La actividad que conlleva el riesgo se ejecuta como máximos 2 veces por año"))="La actividad que conlleva el riesgo se ejecuta como máximos 2 veces por año"</formula>
    </cfRule>
    <cfRule type="cellIs" dxfId="279" priority="220" operator="equal">
      <formula>"La actividad que conlleva el riesgo se ejecuta como máximos 2 veces por año"</formula>
    </cfRule>
    <cfRule type="cellIs" dxfId="278" priority="221" operator="equal">
      <formula>"La actividad que conlleva el riesgo se ejecuta como máximos 2 veces por año "</formula>
    </cfRule>
    <cfRule type="containsText" dxfId="277" priority="223" operator="containsText" text="La actividad que conlleva el riesgo se ejecuta como máximos 2 veces por año">
      <formula>NOT(ISERROR(SEARCH("La actividad que conlleva el riesgo se ejecuta como máximos 2 veces por año",O50)))</formula>
    </cfRule>
    <cfRule type="cellIs" dxfId="276" priority="224" operator="equal">
      <formula>"La actividad que conlleva el riesgo se ejecuta como máximos 2 veces por año"</formula>
    </cfRule>
    <cfRule type="cellIs" dxfId="275" priority="225" operator="equal">
      <formula>"La actividad que conlleva el riesgo se ejecuta como máximos 2 veces por año"</formula>
    </cfRule>
  </conditionalFormatting>
  <conditionalFormatting sqref="S56">
    <cfRule type="expression" dxfId="274" priority="194">
      <formula>$T56=25</formula>
    </cfRule>
    <cfRule type="expression" dxfId="273" priority="195">
      <formula>$T56=24</formula>
    </cfRule>
    <cfRule type="expression" dxfId="272" priority="196">
      <formula>$T56=23</formula>
    </cfRule>
    <cfRule type="expression" dxfId="271" priority="197">
      <formula>$T56=22</formula>
    </cfRule>
    <cfRule type="expression" dxfId="270" priority="198">
      <formula>$T56=21</formula>
    </cfRule>
    <cfRule type="expression" dxfId="269" priority="199">
      <formula>$T56=20</formula>
    </cfRule>
    <cfRule type="expression" dxfId="268" priority="200">
      <formula>$T56=19</formula>
    </cfRule>
    <cfRule type="expression" dxfId="267" priority="201">
      <formula>$T56=18</formula>
    </cfRule>
    <cfRule type="expression" dxfId="266" priority="202">
      <formula>$T56=17</formula>
    </cfRule>
    <cfRule type="expression" dxfId="265" priority="203">
      <formula>$T56=16</formula>
    </cfRule>
    <cfRule type="expression" dxfId="264" priority="204">
      <formula>$T56=15</formula>
    </cfRule>
    <cfRule type="expression" dxfId="263" priority="205">
      <formula>$T56=14</formula>
    </cfRule>
    <cfRule type="expression" dxfId="262" priority="206">
      <formula>$T56=13</formula>
    </cfRule>
    <cfRule type="expression" dxfId="261" priority="207">
      <formula>$T56=12</formula>
    </cfRule>
    <cfRule type="expression" dxfId="260" priority="208">
      <formula>$T56=11</formula>
    </cfRule>
    <cfRule type="expression" dxfId="259" priority="209">
      <formula>$T56=10</formula>
    </cfRule>
    <cfRule type="expression" dxfId="258" priority="210">
      <formula>$T56=9</formula>
    </cfRule>
    <cfRule type="expression" dxfId="257" priority="211">
      <formula>$T56=8</formula>
    </cfRule>
    <cfRule type="expression" dxfId="256" priority="212">
      <formula>$T56=7</formula>
    </cfRule>
    <cfRule type="expression" dxfId="255" priority="213">
      <formula>$T56=6</formula>
    </cfRule>
    <cfRule type="expression" dxfId="254" priority="214">
      <formula>$T56=5</formula>
    </cfRule>
    <cfRule type="expression" dxfId="253" priority="215">
      <formula>$T56=4</formula>
    </cfRule>
    <cfRule type="expression" dxfId="252" priority="216">
      <formula>$T56=3</formula>
    </cfRule>
    <cfRule type="expression" dxfId="251" priority="217">
      <formula>$T56=2</formula>
    </cfRule>
    <cfRule type="expression" dxfId="250" priority="218">
      <formula>$T56=1</formula>
    </cfRule>
  </conditionalFormatting>
  <conditionalFormatting sqref="Q56:Q60">
    <cfRule type="expression" dxfId="249" priority="193">
      <formula>"&lt;,2"</formula>
    </cfRule>
  </conditionalFormatting>
  <conditionalFormatting sqref="R56:R60">
    <cfRule type="cellIs" dxfId="248" priority="185" operator="equal">
      <formula>20</formula>
    </cfRule>
    <cfRule type="cellIs" dxfId="247" priority="186" operator="equal">
      <formula>10</formula>
    </cfRule>
    <cfRule type="cellIs" dxfId="246" priority="187" operator="equal">
      <formula>5</formula>
    </cfRule>
    <cfRule type="cellIs" dxfId="245" priority="188" operator="equal">
      <formula>1</formula>
    </cfRule>
    <cfRule type="cellIs" dxfId="244" priority="189" operator="equal">
      <formula>0.8</formula>
    </cfRule>
    <cfRule type="cellIs" dxfId="243" priority="190" operator="equal">
      <formula>0.6</formula>
    </cfRule>
    <cfRule type="cellIs" dxfId="242" priority="191" operator="equal">
      <formula>0.4</formula>
    </cfRule>
    <cfRule type="cellIs" dxfId="241" priority="192" operator="equal">
      <formula>20%</formula>
    </cfRule>
  </conditionalFormatting>
  <conditionalFormatting sqref="P56:P60">
    <cfRule type="cellIs" dxfId="240" priority="184" operator="equal">
      <formula>0.2</formula>
    </cfRule>
  </conditionalFormatting>
  <conditionalFormatting sqref="O56:O60">
    <cfRule type="beginsWith" priority="171" operator="beginsWith" text="La actividad que conlleva el riesgo se ejecuta como máximos 2 veces por año">
      <formula>LEFT(O56,LEN("La actividad que conlleva el riesgo se ejecuta como máximos 2 veces por año"))="La actividad que conlleva el riesgo se ejecuta como máximos 2 veces por año"</formula>
    </cfRule>
    <cfRule type="cellIs" dxfId="239" priority="172" operator="equal">
      <formula>"La actividad que conlleva el riesgo se ejecuta como máximos 2 veces por año"</formula>
    </cfRule>
    <cfRule type="cellIs" dxfId="238" priority="173" operator="equal">
      <formula>"La actividad que conlleva el riesgo se ejecuta como máximos 2 veces por año "</formula>
    </cfRule>
    <cfRule type="containsText" dxfId="237" priority="175" operator="containsText" text="La actividad que conlleva el riesgo se ejecuta como máximos 2 veces por año">
      <formula>NOT(ISERROR(SEARCH("La actividad que conlleva el riesgo se ejecuta como máximos 2 veces por año",O56)))</formula>
    </cfRule>
    <cfRule type="cellIs" dxfId="236" priority="176" operator="equal">
      <formula>"La actividad que conlleva el riesgo se ejecuta como máximos 2 veces por año"</formula>
    </cfRule>
    <cfRule type="cellIs" dxfId="235" priority="177" operator="equal">
      <formula>"La actividad que conlleva el riesgo se ejecuta como máximos 2 veces por año"</formula>
    </cfRule>
  </conditionalFormatting>
  <conditionalFormatting sqref="S62">
    <cfRule type="expression" dxfId="234" priority="146">
      <formula>$T62=25</formula>
    </cfRule>
    <cfRule type="expression" dxfId="233" priority="147">
      <formula>$T62=24</formula>
    </cfRule>
    <cfRule type="expression" dxfId="232" priority="148">
      <formula>$T62=23</formula>
    </cfRule>
    <cfRule type="expression" dxfId="231" priority="149">
      <formula>$T62=22</formula>
    </cfRule>
    <cfRule type="expression" dxfId="230" priority="150">
      <formula>$T62=21</formula>
    </cfRule>
    <cfRule type="expression" dxfId="229" priority="151">
      <formula>$T62=20</formula>
    </cfRule>
    <cfRule type="expression" dxfId="228" priority="152">
      <formula>$T62=19</formula>
    </cfRule>
    <cfRule type="expression" dxfId="227" priority="153">
      <formula>$T62=18</formula>
    </cfRule>
    <cfRule type="expression" dxfId="226" priority="154">
      <formula>$T62=17</formula>
    </cfRule>
    <cfRule type="expression" dxfId="225" priority="155">
      <formula>$T62=16</formula>
    </cfRule>
    <cfRule type="expression" dxfId="224" priority="156">
      <formula>$T62=15</formula>
    </cfRule>
    <cfRule type="expression" dxfId="223" priority="157">
      <formula>$T62=14</formula>
    </cfRule>
    <cfRule type="expression" dxfId="222" priority="158">
      <formula>$T62=13</formula>
    </cfRule>
    <cfRule type="expression" dxfId="221" priority="159">
      <formula>$T62=12</formula>
    </cfRule>
    <cfRule type="expression" dxfId="220" priority="160">
      <formula>$T62=11</formula>
    </cfRule>
    <cfRule type="expression" dxfId="219" priority="161">
      <formula>$T62=10</formula>
    </cfRule>
    <cfRule type="expression" dxfId="218" priority="162">
      <formula>$T62=9</formula>
    </cfRule>
    <cfRule type="expression" dxfId="217" priority="163">
      <formula>$T62=8</formula>
    </cfRule>
    <cfRule type="expression" dxfId="216" priority="164">
      <formula>$T62=7</formula>
    </cfRule>
    <cfRule type="expression" dxfId="215" priority="165">
      <formula>$T62=6</formula>
    </cfRule>
    <cfRule type="expression" dxfId="214" priority="166">
      <formula>$T62=5</formula>
    </cfRule>
    <cfRule type="expression" dxfId="213" priority="167">
      <formula>$T62=4</formula>
    </cfRule>
    <cfRule type="expression" dxfId="212" priority="168">
      <formula>$T62=3</formula>
    </cfRule>
    <cfRule type="expression" dxfId="211" priority="169">
      <formula>$T62=2</formula>
    </cfRule>
    <cfRule type="expression" dxfId="210" priority="170">
      <formula>$T62=1</formula>
    </cfRule>
  </conditionalFormatting>
  <conditionalFormatting sqref="Q62:Q66">
    <cfRule type="expression" dxfId="209" priority="145">
      <formula>"&lt;,2"</formula>
    </cfRule>
  </conditionalFormatting>
  <conditionalFormatting sqref="R62:R66">
    <cfRule type="cellIs" dxfId="208" priority="137" operator="equal">
      <formula>20</formula>
    </cfRule>
    <cfRule type="cellIs" dxfId="207" priority="138" operator="equal">
      <formula>10</formula>
    </cfRule>
    <cfRule type="cellIs" dxfId="206" priority="139" operator="equal">
      <formula>5</formula>
    </cfRule>
    <cfRule type="cellIs" dxfId="205" priority="140" operator="equal">
      <formula>1</formula>
    </cfRule>
    <cfRule type="cellIs" dxfId="204" priority="141" operator="equal">
      <formula>0.8</formula>
    </cfRule>
    <cfRule type="cellIs" dxfId="203" priority="142" operator="equal">
      <formula>0.6</formula>
    </cfRule>
    <cfRule type="cellIs" dxfId="202" priority="143" operator="equal">
      <formula>0.4</formula>
    </cfRule>
    <cfRule type="cellIs" dxfId="201" priority="144" operator="equal">
      <formula>20%</formula>
    </cfRule>
  </conditionalFormatting>
  <conditionalFormatting sqref="P62:P66">
    <cfRule type="cellIs" dxfId="200" priority="136" operator="equal">
      <formula>0.2</formula>
    </cfRule>
  </conditionalFormatting>
  <conditionalFormatting sqref="O62:O66">
    <cfRule type="beginsWith" priority="123" operator="beginsWith" text="La actividad que conlleva el riesgo se ejecuta como máximos 2 veces por año">
      <formula>LEFT(O62,LEN("La actividad que conlleva el riesgo se ejecuta como máximos 2 veces por año"))="La actividad que conlleva el riesgo se ejecuta como máximos 2 veces por año"</formula>
    </cfRule>
    <cfRule type="cellIs" dxfId="199" priority="124" operator="equal">
      <formula>"La actividad que conlleva el riesgo se ejecuta como máximos 2 veces por año"</formula>
    </cfRule>
    <cfRule type="cellIs" dxfId="198" priority="125" operator="equal">
      <formula>"La actividad que conlleva el riesgo se ejecuta como máximos 2 veces por año "</formula>
    </cfRule>
    <cfRule type="containsText" dxfId="197" priority="127" operator="containsText" text="La actividad que conlleva el riesgo se ejecuta como máximos 2 veces por año">
      <formula>NOT(ISERROR(SEARCH("La actividad que conlleva el riesgo se ejecuta como máximos 2 veces por año",O62)))</formula>
    </cfRule>
    <cfRule type="cellIs" dxfId="196" priority="128" operator="equal">
      <formula>"La actividad que conlleva el riesgo se ejecuta como máximos 2 veces por año"</formula>
    </cfRule>
    <cfRule type="cellIs" dxfId="195" priority="129" operator="equal">
      <formula>"La actividad que conlleva el riesgo se ejecuta como máximos 2 veces por año"</formula>
    </cfRule>
  </conditionalFormatting>
  <conditionalFormatting sqref="S68">
    <cfRule type="expression" dxfId="194" priority="98">
      <formula>$T68=25</formula>
    </cfRule>
    <cfRule type="expression" dxfId="193" priority="99">
      <formula>$T68=24</formula>
    </cfRule>
    <cfRule type="expression" dxfId="192" priority="100">
      <formula>$T68=23</formula>
    </cfRule>
    <cfRule type="expression" dxfId="191" priority="101">
      <formula>$T68=22</formula>
    </cfRule>
    <cfRule type="expression" dxfId="190" priority="102">
      <formula>$T68=21</formula>
    </cfRule>
    <cfRule type="expression" dxfId="189" priority="103">
      <formula>$T68=20</formula>
    </cfRule>
    <cfRule type="expression" dxfId="188" priority="104">
      <formula>$T68=19</formula>
    </cfRule>
    <cfRule type="expression" dxfId="187" priority="105">
      <formula>$T68=18</formula>
    </cfRule>
    <cfRule type="expression" dxfId="186" priority="106">
      <formula>$T68=17</formula>
    </cfRule>
    <cfRule type="expression" dxfId="185" priority="107">
      <formula>$T68=16</formula>
    </cfRule>
    <cfRule type="expression" dxfId="184" priority="108">
      <formula>$T68=15</formula>
    </cfRule>
    <cfRule type="expression" dxfId="183" priority="109">
      <formula>$T68=14</formula>
    </cfRule>
    <cfRule type="expression" dxfId="182" priority="110">
      <formula>$T68=13</formula>
    </cfRule>
    <cfRule type="expression" dxfId="181" priority="111">
      <formula>$T68=12</formula>
    </cfRule>
    <cfRule type="expression" dxfId="180" priority="112">
      <formula>$T68=11</formula>
    </cfRule>
    <cfRule type="expression" dxfId="179" priority="113">
      <formula>$T68=10</formula>
    </cfRule>
    <cfRule type="expression" dxfId="178" priority="114">
      <formula>$T68=9</formula>
    </cfRule>
    <cfRule type="expression" dxfId="177" priority="115">
      <formula>$T68=8</formula>
    </cfRule>
    <cfRule type="expression" dxfId="176" priority="116">
      <formula>$T68=7</formula>
    </cfRule>
    <cfRule type="expression" dxfId="175" priority="117">
      <formula>$T68=6</formula>
    </cfRule>
    <cfRule type="expression" dxfId="174" priority="118">
      <formula>$T68=5</formula>
    </cfRule>
    <cfRule type="expression" dxfId="173" priority="119">
      <formula>$T68=4</formula>
    </cfRule>
    <cfRule type="expression" dxfId="172" priority="120">
      <formula>$T68=3</formula>
    </cfRule>
    <cfRule type="expression" dxfId="171" priority="121">
      <formula>$T68=2</formula>
    </cfRule>
    <cfRule type="expression" dxfId="170" priority="122">
      <formula>$T68=1</formula>
    </cfRule>
  </conditionalFormatting>
  <conditionalFormatting sqref="Q68:Q72">
    <cfRule type="expression" dxfId="169" priority="97">
      <formula>"&lt;,2"</formula>
    </cfRule>
  </conditionalFormatting>
  <conditionalFormatting sqref="R68:R72">
    <cfRule type="cellIs" dxfId="168" priority="89" operator="equal">
      <formula>20</formula>
    </cfRule>
    <cfRule type="cellIs" dxfId="167" priority="90" operator="equal">
      <formula>10</formula>
    </cfRule>
    <cfRule type="cellIs" dxfId="166" priority="91" operator="equal">
      <formula>5</formula>
    </cfRule>
    <cfRule type="cellIs" dxfId="165" priority="92" operator="equal">
      <formula>1</formula>
    </cfRule>
    <cfRule type="cellIs" dxfId="164" priority="93" operator="equal">
      <formula>0.8</formula>
    </cfRule>
    <cfRule type="cellIs" dxfId="163" priority="94" operator="equal">
      <formula>0.6</formula>
    </cfRule>
    <cfRule type="cellIs" dxfId="162" priority="95" operator="equal">
      <formula>0.4</formula>
    </cfRule>
    <cfRule type="cellIs" dxfId="161" priority="96" operator="equal">
      <formula>20%</formula>
    </cfRule>
  </conditionalFormatting>
  <conditionalFormatting sqref="P68:P72">
    <cfRule type="cellIs" dxfId="160" priority="88" operator="equal">
      <formula>0.2</formula>
    </cfRule>
  </conditionalFormatting>
  <conditionalFormatting sqref="O68:O72">
    <cfRule type="beginsWith" priority="75" operator="beginsWith" text="La actividad que conlleva el riesgo se ejecuta como máximos 2 veces por año">
      <formula>LEFT(O68,LEN("La actividad que conlleva el riesgo se ejecuta como máximos 2 veces por año"))="La actividad que conlleva el riesgo se ejecuta como máximos 2 veces por año"</formula>
    </cfRule>
    <cfRule type="cellIs" dxfId="159" priority="76" operator="equal">
      <formula>"La actividad que conlleva el riesgo se ejecuta como máximos 2 veces por año"</formula>
    </cfRule>
    <cfRule type="cellIs" dxfId="158" priority="77" operator="equal">
      <formula>"La actividad que conlleva el riesgo se ejecuta como máximos 2 veces por año "</formula>
    </cfRule>
    <cfRule type="containsText" dxfId="157" priority="79" operator="containsText" text="La actividad que conlleva el riesgo se ejecuta como máximos 2 veces por año">
      <formula>NOT(ISERROR(SEARCH("La actividad que conlleva el riesgo se ejecuta como máximos 2 veces por año",O68)))</formula>
    </cfRule>
    <cfRule type="cellIs" dxfId="156" priority="80" operator="equal">
      <formula>"La actividad que conlleva el riesgo se ejecuta como máximos 2 veces por año"</formula>
    </cfRule>
    <cfRule type="cellIs" dxfId="155" priority="81" operator="equal">
      <formula>"La actividad que conlleva el riesgo se ejecuta como máximos 2 veces por año"</formula>
    </cfRule>
  </conditionalFormatting>
  <conditionalFormatting sqref="AO32:AP32">
    <cfRule type="cellIs" dxfId="154" priority="73" operator="equal">
      <formula>"NO"</formula>
    </cfRule>
  </conditionalFormatting>
  <conditionalFormatting sqref="AO33:AP33">
    <cfRule type="cellIs" dxfId="153" priority="71" operator="equal">
      <formula>"NO"</formula>
    </cfRule>
  </conditionalFormatting>
  <conditionalFormatting sqref="AO50:AP52">
    <cfRule type="cellIs" dxfId="152" priority="69" operator="equal">
      <formula>"NO"</formula>
    </cfRule>
  </conditionalFormatting>
  <conditionalFormatting sqref="AO56:AP57">
    <cfRule type="cellIs" dxfId="151" priority="67" operator="equal">
      <formula>"NO"</formula>
    </cfRule>
  </conditionalFormatting>
  <conditionalFormatting sqref="AO62:AP62">
    <cfRule type="cellIs" dxfId="150" priority="65" operator="equal">
      <formula>"NO"</formula>
    </cfRule>
  </conditionalFormatting>
  <conditionalFormatting sqref="AO64:AP64">
    <cfRule type="cellIs" dxfId="149" priority="63" operator="equal">
      <formula>"NO"</formula>
    </cfRule>
  </conditionalFormatting>
  <conditionalFormatting sqref="AO65:AP65">
    <cfRule type="cellIs" dxfId="148" priority="61" operator="equal">
      <formula>"NO"</formula>
    </cfRule>
  </conditionalFormatting>
  <conditionalFormatting sqref="AO66:AP66">
    <cfRule type="cellIs" dxfId="147" priority="59" operator="equal">
      <formula>"NO"</formula>
    </cfRule>
  </conditionalFormatting>
  <conditionalFormatting sqref="AO68:AP69">
    <cfRule type="cellIs" dxfId="146" priority="57" operator="equal">
      <formula>"NO"</formula>
    </cfRule>
  </conditionalFormatting>
  <conditionalFormatting sqref="AO74:AP75">
    <cfRule type="cellIs" dxfId="145" priority="55" operator="equal">
      <formula>"NO"</formula>
    </cfRule>
  </conditionalFormatting>
  <conditionalFormatting sqref="CC26:CD30 CG26:CH30 CK26:CL30 CO26:CP30">
    <cfRule type="cellIs" dxfId="144" priority="53" operator="equal">
      <formula>"NO"</formula>
    </cfRule>
    <cfRule type="cellIs" dxfId="143" priority="54" operator="equal">
      <formula>"SI"</formula>
    </cfRule>
  </conditionalFormatting>
  <conditionalFormatting sqref="CC32:CD36 CG32:CH36 CK32:CL36 CO32:CP36">
    <cfRule type="cellIs" dxfId="142" priority="51" operator="equal">
      <formula>"NO"</formula>
    </cfRule>
    <cfRule type="cellIs" dxfId="141" priority="52" operator="equal">
      <formula>"SI"</formula>
    </cfRule>
  </conditionalFormatting>
  <conditionalFormatting sqref="CC38:CD42 CG38:CH42 CK38:CL42 CO38:CP42">
    <cfRule type="cellIs" dxfId="140" priority="49" operator="equal">
      <formula>"NO"</formula>
    </cfRule>
    <cfRule type="cellIs" dxfId="139" priority="50" operator="equal">
      <formula>"SI"</formula>
    </cfRule>
  </conditionalFormatting>
  <conditionalFormatting sqref="CC44:CD48 CG44:CH48 CK44:CL48 CO44:CP48">
    <cfRule type="cellIs" dxfId="138" priority="47" operator="equal">
      <formula>"NO"</formula>
    </cfRule>
    <cfRule type="cellIs" dxfId="137" priority="48" operator="equal">
      <formula>"SI"</formula>
    </cfRule>
  </conditionalFormatting>
  <conditionalFormatting sqref="CC50:CD54 CG50:CH54 CK50:CL54 CO50:CP54">
    <cfRule type="cellIs" dxfId="136" priority="45" operator="equal">
      <formula>"NO"</formula>
    </cfRule>
    <cfRule type="cellIs" dxfId="135" priority="46" operator="equal">
      <formula>"SI"</formula>
    </cfRule>
  </conditionalFormatting>
  <conditionalFormatting sqref="CC56:CD60 CG56:CH60 CK56:CL60 CO56:CP60">
    <cfRule type="cellIs" dxfId="134" priority="43" operator="equal">
      <formula>"NO"</formula>
    </cfRule>
    <cfRule type="cellIs" dxfId="133" priority="44" operator="equal">
      <formula>"SI"</formula>
    </cfRule>
  </conditionalFormatting>
  <conditionalFormatting sqref="CC62:CD66 CG62:CH66 CK62:CL66 CO62:CP66">
    <cfRule type="cellIs" dxfId="132" priority="41" operator="equal">
      <formula>"NO"</formula>
    </cfRule>
    <cfRule type="cellIs" dxfId="131" priority="42" operator="equal">
      <formula>"SI"</formula>
    </cfRule>
  </conditionalFormatting>
  <conditionalFormatting sqref="CC68:CD72 CG68:CH72 CK68:CL72 CO68:CP72">
    <cfRule type="cellIs" dxfId="130" priority="39" operator="equal">
      <formula>"NO"</formula>
    </cfRule>
    <cfRule type="cellIs" dxfId="129" priority="40" operator="equal">
      <formula>"SI"</formula>
    </cfRule>
  </conditionalFormatting>
  <conditionalFormatting sqref="CC74:CD78 CG74:CH78 CK74:CL78 CO74:CP78">
    <cfRule type="cellIs" dxfId="128" priority="37" operator="equal">
      <formula>"NO"</formula>
    </cfRule>
    <cfRule type="cellIs" dxfId="127" priority="38" operator="equal">
      <formula>"SI"</formula>
    </cfRule>
  </conditionalFormatting>
  <conditionalFormatting sqref="DC26:DD30 DG26:DH30 DO26:DP30 DK26:DL30">
    <cfRule type="cellIs" dxfId="126" priority="35" operator="equal">
      <formula>"NO"</formula>
    </cfRule>
    <cfRule type="cellIs" dxfId="125" priority="36" operator="equal">
      <formula>"SI"</formula>
    </cfRule>
  </conditionalFormatting>
  <conditionalFormatting sqref="CW26:CZ30">
    <cfRule type="cellIs" dxfId="124" priority="33" operator="equal">
      <formula>"NO"</formula>
    </cfRule>
    <cfRule type="cellIs" dxfId="123" priority="34" operator="equal">
      <formula>"SI"</formula>
    </cfRule>
  </conditionalFormatting>
  <conditionalFormatting sqref="DC32:DD36 DG32:DH36 DO32:DP36 DK32:DL36">
    <cfRule type="cellIs" dxfId="122" priority="31" operator="equal">
      <formula>"NO"</formula>
    </cfRule>
    <cfRule type="cellIs" dxfId="121" priority="32" operator="equal">
      <formula>"SI"</formula>
    </cfRule>
  </conditionalFormatting>
  <conditionalFormatting sqref="CW32:CZ36">
    <cfRule type="cellIs" dxfId="120" priority="29" operator="equal">
      <formula>"NO"</formula>
    </cfRule>
    <cfRule type="cellIs" dxfId="119" priority="30" operator="equal">
      <formula>"SI"</formula>
    </cfRule>
  </conditionalFormatting>
  <conditionalFormatting sqref="DC38:DD42 DG38:DH42 DO38:DP42 DK38:DL42">
    <cfRule type="cellIs" dxfId="118" priority="27" operator="equal">
      <formula>"NO"</formula>
    </cfRule>
    <cfRule type="cellIs" dxfId="117" priority="28" operator="equal">
      <formula>"SI"</formula>
    </cfRule>
  </conditionalFormatting>
  <conditionalFormatting sqref="CW38:CZ42">
    <cfRule type="cellIs" dxfId="116" priority="25" operator="equal">
      <formula>"NO"</formula>
    </cfRule>
    <cfRule type="cellIs" dxfId="115" priority="26" operator="equal">
      <formula>"SI"</formula>
    </cfRule>
  </conditionalFormatting>
  <conditionalFormatting sqref="DC44:DD48 DG44:DH48 DO44:DP48 DK44:DL48">
    <cfRule type="cellIs" dxfId="114" priority="23" operator="equal">
      <formula>"NO"</formula>
    </cfRule>
    <cfRule type="cellIs" dxfId="113" priority="24" operator="equal">
      <formula>"SI"</formula>
    </cfRule>
  </conditionalFormatting>
  <conditionalFormatting sqref="CW44:CZ48">
    <cfRule type="cellIs" dxfId="112" priority="21" operator="equal">
      <formula>"NO"</formula>
    </cfRule>
    <cfRule type="cellIs" dxfId="111" priority="22" operator="equal">
      <formula>"SI"</formula>
    </cfRule>
  </conditionalFormatting>
  <conditionalFormatting sqref="DC50:DD54 DG50:DH54 DO50:DP54 DK50:DL54">
    <cfRule type="cellIs" dxfId="110" priority="19" operator="equal">
      <formula>"NO"</formula>
    </cfRule>
    <cfRule type="cellIs" dxfId="109" priority="20" operator="equal">
      <formula>"SI"</formula>
    </cfRule>
  </conditionalFormatting>
  <conditionalFormatting sqref="CW50:CZ54">
    <cfRule type="cellIs" dxfId="108" priority="17" operator="equal">
      <formula>"NO"</formula>
    </cfRule>
    <cfRule type="cellIs" dxfId="107" priority="18" operator="equal">
      <formula>"SI"</formula>
    </cfRule>
  </conditionalFormatting>
  <conditionalFormatting sqref="DC56:DD60 DG56:DH60 DO56:DP60 DK56:DL60">
    <cfRule type="cellIs" dxfId="106" priority="15" operator="equal">
      <formula>"NO"</formula>
    </cfRule>
    <cfRule type="cellIs" dxfId="105" priority="16" operator="equal">
      <formula>"SI"</formula>
    </cfRule>
  </conditionalFormatting>
  <conditionalFormatting sqref="CW56:CZ60">
    <cfRule type="cellIs" dxfId="104" priority="13" operator="equal">
      <formula>"NO"</formula>
    </cfRule>
    <cfRule type="cellIs" dxfId="103" priority="14" operator="equal">
      <formula>"SI"</formula>
    </cfRule>
  </conditionalFormatting>
  <conditionalFormatting sqref="DC62:DD66 DG62:DH66 DO62:DP66 DK62:DL66">
    <cfRule type="cellIs" dxfId="102" priority="11" operator="equal">
      <formula>"NO"</formula>
    </cfRule>
    <cfRule type="cellIs" dxfId="101" priority="12" operator="equal">
      <formula>"SI"</formula>
    </cfRule>
  </conditionalFormatting>
  <conditionalFormatting sqref="CW62:CZ66">
    <cfRule type="cellIs" dxfId="100" priority="9" operator="equal">
      <formula>"NO"</formula>
    </cfRule>
    <cfRule type="cellIs" dxfId="99" priority="10" operator="equal">
      <formula>"SI"</formula>
    </cfRule>
  </conditionalFormatting>
  <conditionalFormatting sqref="DC68:DD72 DG68:DH72 DO68:DP72 DK68:DL72">
    <cfRule type="cellIs" dxfId="98" priority="7" operator="equal">
      <formula>"NO"</formula>
    </cfRule>
    <cfRule type="cellIs" dxfId="97" priority="8" operator="equal">
      <formula>"SI"</formula>
    </cfRule>
  </conditionalFormatting>
  <conditionalFormatting sqref="CW68:CZ72">
    <cfRule type="cellIs" dxfId="96" priority="5" operator="equal">
      <formula>"NO"</formula>
    </cfRule>
    <cfRule type="cellIs" dxfId="95" priority="6" operator="equal">
      <formula>"SI"</formula>
    </cfRule>
  </conditionalFormatting>
  <conditionalFormatting sqref="DC74:DD78 DG74:DH78 DO74:DP78 DK74:DL78">
    <cfRule type="cellIs" dxfId="94" priority="3" operator="equal">
      <formula>"NO"</formula>
    </cfRule>
    <cfRule type="cellIs" dxfId="93" priority="4" operator="equal">
      <formula>"SI"</formula>
    </cfRule>
  </conditionalFormatting>
  <conditionalFormatting sqref="CW74:CZ78">
    <cfRule type="cellIs" dxfId="92" priority="1" operator="equal">
      <formula>"NO"</formula>
    </cfRule>
    <cfRule type="cellIs" dxfId="91"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3914" operator="beginsWith" id="{F226BC16-FF50-410C-879E-594E7CEB0236}">
            <xm:f>LEFT(P20,LEN("MUY ALTA "))="MUY ALTA "</xm:f>
            <xm:f>"MUY ALTA "</xm:f>
            <x14:dxf>
              <fill>
                <patternFill>
                  <bgColor rgb="FFFF0000"/>
                </patternFill>
              </fill>
            </x14:dxf>
          </x14:cfRule>
          <x14:cfRule type="beginsWith" priority="3915" operator="beginsWith" id="{B622FF12-E2AC-4338-9D03-CA43A74E14BD}">
            <xm:f>LEFT(P20,LEN("MUY ALTA"))="MUY ALTA"</xm:f>
            <xm:f>"MUY ALTA"</xm:f>
            <x14:dxf>
              <fill>
                <patternFill>
                  <bgColor rgb="FFFF0000"/>
                </patternFill>
              </fill>
            </x14:dxf>
          </x14:cfRule>
          <x14:cfRule type="beginsWith" priority="3916" operator="beginsWith" id="{01C23975-93F5-4C09-9FA5-CE07AEE84292}">
            <xm:f>LEFT(P20,LEN("ALTA"))="ALTA"</xm:f>
            <xm:f>"ALTA"</xm:f>
            <x14:dxf>
              <fill>
                <patternFill>
                  <bgColor rgb="FFFFC000"/>
                </patternFill>
              </fill>
            </x14:dxf>
          </x14:cfRule>
          <x14:cfRule type="beginsWith" priority="3917" operator="beginsWith" id="{3971D79C-5427-4309-BC9A-D7749FB62EA4}">
            <xm:f>LEFT(P20,LEN("MEDIA"))="MEDIA"</xm:f>
            <xm:f>"MEDIA"</xm:f>
            <x14:dxf>
              <fill>
                <patternFill>
                  <bgColor rgb="FFFFFF00"/>
                </patternFill>
              </fill>
            </x14:dxf>
          </x14:cfRule>
          <x14:cfRule type="beginsWith" priority="3918" operator="beginsWith" id="{94807328-05DD-4244-B06B-FF57F502D23F}">
            <xm:f>LEFT(P20,LEN("BAJA"))="BAJA"</xm:f>
            <xm:f>"BAJA"</xm:f>
            <x14:dxf>
              <fill>
                <patternFill>
                  <bgColor rgb="FF00B050"/>
                </patternFill>
              </fill>
            </x14:dxf>
          </x14:cfRule>
          <x14:cfRule type="beginsWith" priority="3919" operator="beginsWith" id="{DF3C3751-6DE5-4934-AD9B-583EA1A04A2B}">
            <xm:f>LEFT(P20,LEN("MUY BAJA"))="MUY BAJA"</xm:f>
            <xm:f>"MUY BAJA"</xm:f>
            <x14:dxf>
              <fill>
                <patternFill>
                  <bgColor rgb="FF92D050"/>
                </patternFill>
              </fill>
            </x14:dxf>
          </x14:cfRule>
          <xm:sqref>P20:P24</xm:sqref>
        </x14:conditionalFormatting>
        <x14:conditionalFormatting xmlns:xm="http://schemas.microsoft.com/office/excel/2006/main">
          <x14:cfRule type="cellIs" priority="4501" operator="equal" id="{AF43FAB9-1505-4DC3-84A6-3A107F3DADEC}">
            <xm:f>Listas!$R$2</xm:f>
            <x14:dxf>
              <fill>
                <patternFill>
                  <bgColor rgb="FF92D050"/>
                </patternFill>
              </fill>
            </x14:dxf>
          </x14:cfRule>
          <xm:sqref>AO20:AP24 AO26:AP30 AO76:AP78</xm:sqref>
        </x14:conditionalFormatting>
        <x14:conditionalFormatting xmlns:xm="http://schemas.microsoft.com/office/excel/2006/main">
          <x14:cfRule type="cellIs" priority="3910" operator="equal" id="{60A28E13-196B-489B-B5C9-1608AA4A0F81}">
            <xm:f>Listas!$E$20</xm:f>
            <x14:dxf>
              <fill>
                <patternFill>
                  <bgColor rgb="FF92D050"/>
                </patternFill>
              </fill>
            </x14:dxf>
          </x14:cfRule>
          <xm:sqref>O20:O24</xm:sqref>
        </x14:conditionalFormatting>
        <x14:conditionalFormatting xmlns:xm="http://schemas.microsoft.com/office/excel/2006/main">
          <x14:cfRule type="beginsWith" priority="2742" operator="beginsWith" id="{FC4832D5-F967-47B6-ABA4-29166D0F074A}">
            <xm:f>LEFT(P74,LEN("MUY ALTA "))="MUY ALTA "</xm:f>
            <xm:f>"MUY ALTA "</xm:f>
            <x14:dxf>
              <fill>
                <patternFill>
                  <bgColor rgb="FFFF0000"/>
                </patternFill>
              </fill>
            </x14:dxf>
          </x14:cfRule>
          <x14:cfRule type="beginsWith" priority="2743" operator="beginsWith" id="{8E095F27-2393-456B-AB86-2A1C6F1BE3CF}">
            <xm:f>LEFT(P74,LEN("MUY ALTA"))="MUY ALTA"</xm:f>
            <xm:f>"MUY ALTA"</xm:f>
            <x14:dxf>
              <fill>
                <patternFill>
                  <bgColor rgb="FFFF0000"/>
                </patternFill>
              </fill>
            </x14:dxf>
          </x14:cfRule>
          <x14:cfRule type="beginsWith" priority="2744" operator="beginsWith" id="{4D4E0B19-E671-4769-B17F-1BD801486C94}">
            <xm:f>LEFT(P74,LEN("ALTA"))="ALTA"</xm:f>
            <xm:f>"ALTA"</xm:f>
            <x14:dxf>
              <fill>
                <patternFill>
                  <bgColor rgb="FFFFC000"/>
                </patternFill>
              </fill>
            </x14:dxf>
          </x14:cfRule>
          <x14:cfRule type="beginsWith" priority="2745" operator="beginsWith" id="{B441CC0E-587E-4250-B30A-F66ADD0982F4}">
            <xm:f>LEFT(P74,LEN("MEDIA"))="MEDIA"</xm:f>
            <xm:f>"MEDIA"</xm:f>
            <x14:dxf>
              <fill>
                <patternFill>
                  <bgColor rgb="FFFFFF00"/>
                </patternFill>
              </fill>
            </x14:dxf>
          </x14:cfRule>
          <x14:cfRule type="beginsWith" priority="2746" operator="beginsWith" id="{B9114BF3-099A-45E2-9FBA-898FF644AA7F}">
            <xm:f>LEFT(P74,LEN("BAJA"))="BAJA"</xm:f>
            <xm:f>"BAJA"</xm:f>
            <x14:dxf>
              <fill>
                <patternFill>
                  <bgColor rgb="FF00B050"/>
                </patternFill>
              </fill>
            </x14:dxf>
          </x14:cfRule>
          <x14:cfRule type="beginsWith" priority="2747" operator="beginsWith" id="{16F1E825-41A9-42F6-AA3B-93804F2B18B7}">
            <xm:f>LEFT(P74,LEN("MUY BAJA"))="MUY BAJA"</xm:f>
            <xm:f>"MUY BAJA"</xm:f>
            <x14:dxf>
              <fill>
                <patternFill>
                  <bgColor rgb="FF92D050"/>
                </patternFill>
              </fill>
            </x14:dxf>
          </x14:cfRule>
          <xm:sqref>P74:P78</xm:sqref>
        </x14:conditionalFormatting>
        <x14:conditionalFormatting xmlns:xm="http://schemas.microsoft.com/office/excel/2006/main">
          <x14:cfRule type="cellIs" priority="2738" operator="equal" id="{02D60F88-4D38-4A61-8D53-9BED240B68C8}">
            <xm:f>Listas!$E$20</xm:f>
            <x14:dxf>
              <fill>
                <patternFill>
                  <bgColor rgb="FF92D050"/>
                </patternFill>
              </fill>
            </x14:dxf>
          </x14:cfRule>
          <xm:sqref>O74:O78</xm:sqref>
        </x14:conditionalFormatting>
        <x14:conditionalFormatting xmlns:xm="http://schemas.microsoft.com/office/excel/2006/main">
          <x14:cfRule type="cellIs" priority="2014" operator="equal" id="{9F26CBD2-A2F0-4B4D-9054-62930E29B7DC}">
            <xm:f>'\Users\oeencisog\Documents\2. JURIDICA\[MATRIZ INSTITUCIONAL DE RIESGO CORRUPCIÓN - Juridica.xlsx]Listas'!#REF!</xm:f>
            <x14:dxf>
              <fill>
                <patternFill>
                  <bgColor rgb="FF92D050"/>
                </patternFill>
              </fill>
            </x14:dxf>
          </x14:cfRule>
          <xm:sqref>AO34:AP36</xm:sqref>
        </x14:conditionalFormatting>
        <x14:conditionalFormatting xmlns:xm="http://schemas.microsoft.com/office/excel/2006/main">
          <x14:cfRule type="cellIs" priority="1869" operator="equal" id="{F91397A1-B36D-4719-8EA8-52F0CEEAA0AA}">
            <xm:f>'\Users\oeencisog\Documents\2. JURIDICA\[MATRIZ INSTITUCIONAL DE RIESGO CORRUPCIÓN - Juridica.xlsx]Listas'!#REF!</xm:f>
            <x14:dxf>
              <fill>
                <patternFill>
                  <bgColor rgb="FF92D050"/>
                </patternFill>
              </fill>
            </x14:dxf>
          </x14:cfRule>
          <xm:sqref>AO38:AP42</xm:sqref>
        </x14:conditionalFormatting>
        <x14:conditionalFormatting xmlns:xm="http://schemas.microsoft.com/office/excel/2006/main">
          <x14:cfRule type="cellIs" priority="1718" operator="equal" id="{016E2DCF-66BF-47CC-A07A-6FF117731090}">
            <xm:f>'\Users\oeencisog\Documents\8. GESTIÓN DEL RIESGO\[MATRIZ INSTITUCIONAL DE RIESGOS DE CORRUPCIÓN - G RIESGOS.xlsx]Listas'!#REF!</xm:f>
            <x14:dxf>
              <fill>
                <patternFill>
                  <bgColor rgb="FF92D050"/>
                </patternFill>
              </fill>
            </x14:dxf>
          </x14:cfRule>
          <xm:sqref>AO44:AP44 AO47:AP48</xm:sqref>
        </x14:conditionalFormatting>
        <x14:conditionalFormatting xmlns:xm="http://schemas.microsoft.com/office/excel/2006/main">
          <x14:cfRule type="cellIs" priority="1623" operator="equal" id="{C3889312-EF97-4984-90A6-C8AD226514D9}">
            <xm:f>'\Users\oeencisog\Documents\8. GESTIÓN DEL RIESGO\[MATRIZ INSTITUCIONAL DE RIESGOS DE CORRUPCIÓN - G RIESGOS.xlsx]Listas'!#REF!</xm:f>
            <x14:dxf>
              <fill>
                <patternFill>
                  <bgColor rgb="FF92D050"/>
                </patternFill>
              </fill>
            </x14:dxf>
          </x14:cfRule>
          <xm:sqref>AO45:AP45</xm:sqref>
        </x14:conditionalFormatting>
        <x14:conditionalFormatting xmlns:xm="http://schemas.microsoft.com/office/excel/2006/main">
          <x14:cfRule type="cellIs" priority="1619" operator="equal" id="{86FB7402-6655-4964-8497-1CAAC9A4FB2A}">
            <xm:f>'\Users\oeencisog\Documents\8. GESTIÓN DEL RIESGO\[MATRIZ INSTITUCIONAL DE RIESGOS DE CORRUPCIÓN - G RIESGOS.xlsx]Listas'!#REF!</xm:f>
            <x14:dxf>
              <fill>
                <patternFill>
                  <bgColor rgb="FF92D050"/>
                </patternFill>
              </fill>
            </x14:dxf>
          </x14:cfRule>
          <xm:sqref>AO46:AP46</xm:sqref>
        </x14:conditionalFormatting>
        <x14:conditionalFormatting xmlns:xm="http://schemas.microsoft.com/office/excel/2006/main">
          <x14:cfRule type="cellIs" priority="1563" operator="equal" id="{6DD1B693-9687-4C1D-BE6F-4AE6A982A95F}">
            <xm:f>'\Users\oeencisog\Documents\15. CONTRATACIÓN\[MATRIZ INSTITUCIONAL DE RIESGOS DE CORRUPCIÓN - CONTRATACIÓN.xlsx]Listas'!#REF!</xm:f>
            <x14:dxf>
              <fill>
                <patternFill>
                  <bgColor rgb="FF92D050"/>
                </patternFill>
              </fill>
            </x14:dxf>
          </x14:cfRule>
          <xm:sqref>AO53:AP54</xm:sqref>
        </x14:conditionalFormatting>
        <x14:conditionalFormatting xmlns:xm="http://schemas.microsoft.com/office/excel/2006/main">
          <x14:cfRule type="cellIs" priority="1418" operator="equal" id="{46E4BDB5-DACA-4508-AF5E-0505DA616512}">
            <xm:f>'\Users\oeencisog\Documents\15. CONTRATACIÓN\[MATRIZ INSTITUCIONAL DE RIESGOS DE CORRUPCIÓN - CONTRATACIÓN.xlsx]Listas'!#REF!</xm:f>
            <x14:dxf>
              <fill>
                <patternFill>
                  <bgColor rgb="FF92D050"/>
                </patternFill>
              </fill>
            </x14:dxf>
          </x14:cfRule>
          <xm:sqref>AO58:AP60</xm:sqref>
        </x14:conditionalFormatting>
        <x14:conditionalFormatting xmlns:xm="http://schemas.microsoft.com/office/excel/2006/main">
          <x14:cfRule type="cellIs" priority="1263" operator="equal" id="{4F3DED89-5F3E-45E6-96B1-ECE6A51AEFB0}">
            <xm:f>'\Users\oeencisog\Documents\13. TICS\[MATRIZ INSTUCIONAL DE RIESGOS DE CORRUPCIÓN - TICS.xlsx]Listas'!#REF!</xm:f>
            <x14:dxf>
              <fill>
                <patternFill>
                  <bgColor rgb="FF92D050"/>
                </patternFill>
              </fill>
            </x14:dxf>
          </x14:cfRule>
          <xm:sqref>AO63:AP63</xm:sqref>
        </x14:conditionalFormatting>
        <x14:conditionalFormatting xmlns:xm="http://schemas.microsoft.com/office/excel/2006/main">
          <x14:cfRule type="cellIs" priority="969" operator="equal" id="{D109B591-BE84-43F0-B86D-B8DC1AAB856F}">
            <xm:f>'\Users\oeencisog\Documents\13. TICS\[MATRIZ INSTUCIONAL DE RIESGOS DE CORRUPCIÓN - TICS.xlsx]Listas'!#REF!</xm:f>
            <x14:dxf>
              <fill>
                <patternFill>
                  <bgColor rgb="FF92D050"/>
                </patternFill>
              </fill>
            </x14:dxf>
          </x14:cfRule>
          <xm:sqref>AO70:AP72</xm:sqref>
        </x14:conditionalFormatting>
        <x14:conditionalFormatting xmlns:xm="http://schemas.microsoft.com/office/excel/2006/main">
          <x14:cfRule type="beginsWith" priority="418" operator="beginsWith" id="{C42BA704-EE08-42E7-BEF4-AE3F956C322B}">
            <xm:f>LEFT(P26,LEN("MUY ALTA "))="MUY ALTA "</xm:f>
            <xm:f>"MUY ALTA "</xm:f>
            <x14:dxf>
              <fill>
                <patternFill>
                  <bgColor rgb="FFFF0000"/>
                </patternFill>
              </fill>
            </x14:dxf>
          </x14:cfRule>
          <x14:cfRule type="beginsWith" priority="419" operator="beginsWith" id="{C29A9F16-D0F5-4BAE-B654-D9C78F657BC0}">
            <xm:f>LEFT(P26,LEN("MUY ALTA"))="MUY ALTA"</xm:f>
            <xm:f>"MUY ALTA"</xm:f>
            <x14:dxf>
              <fill>
                <patternFill>
                  <bgColor rgb="FFFF0000"/>
                </patternFill>
              </fill>
            </x14:dxf>
          </x14:cfRule>
          <x14:cfRule type="beginsWith" priority="420" operator="beginsWith" id="{1BA0DA7E-822C-4C37-8571-E3C50F290E9A}">
            <xm:f>LEFT(P26,LEN("ALTA"))="ALTA"</xm:f>
            <xm:f>"ALTA"</xm:f>
            <x14:dxf>
              <fill>
                <patternFill>
                  <bgColor rgb="FFFFC000"/>
                </patternFill>
              </fill>
            </x14:dxf>
          </x14:cfRule>
          <x14:cfRule type="beginsWith" priority="421" operator="beginsWith" id="{823AA50A-5375-4BF0-A5B9-9D03972284B8}">
            <xm:f>LEFT(P26,LEN("MEDIA"))="MEDIA"</xm:f>
            <xm:f>"MEDIA"</xm:f>
            <x14:dxf>
              <fill>
                <patternFill>
                  <bgColor rgb="FFFFFF00"/>
                </patternFill>
              </fill>
            </x14:dxf>
          </x14:cfRule>
          <x14:cfRule type="beginsWith" priority="422" operator="beginsWith" id="{5C126CA2-F78E-4B87-93A3-631EB862AD60}">
            <xm:f>LEFT(P26,LEN("BAJA"))="BAJA"</xm:f>
            <xm:f>"BAJA"</xm:f>
            <x14:dxf>
              <fill>
                <patternFill>
                  <bgColor rgb="FF00B050"/>
                </patternFill>
              </fill>
            </x14:dxf>
          </x14:cfRule>
          <x14:cfRule type="beginsWith" priority="423" operator="beginsWith" id="{A83D59FF-4927-4FC1-858F-1AE2A774F1D3}">
            <xm:f>LEFT(P26,LEN("MUY BAJA"))="MUY BAJA"</xm:f>
            <xm:f>"MUY BAJA"</xm:f>
            <x14:dxf>
              <fill>
                <patternFill>
                  <bgColor rgb="FF92D050"/>
                </patternFill>
              </fill>
            </x14:dxf>
          </x14:cfRule>
          <xm:sqref>P26:P30</xm:sqref>
        </x14:conditionalFormatting>
        <x14:conditionalFormatting xmlns:xm="http://schemas.microsoft.com/office/excel/2006/main">
          <x14:cfRule type="cellIs" priority="414" operator="equal" id="{7779D83B-7FFE-4600-8E86-1DB3728E9D2E}">
            <xm:f>Listas!$E$20</xm:f>
            <x14:dxf>
              <fill>
                <patternFill>
                  <bgColor rgb="FF92D050"/>
                </patternFill>
              </fill>
            </x14:dxf>
          </x14:cfRule>
          <xm:sqref>O26:O30</xm:sqref>
        </x14:conditionalFormatting>
        <x14:conditionalFormatting xmlns:xm="http://schemas.microsoft.com/office/excel/2006/main">
          <x14:cfRule type="beginsWith" priority="370" operator="beginsWith" id="{8DB194AD-5B18-4441-9E01-E4933487E58B}">
            <xm:f>LEFT(P32,LEN("MUY ALTA "))="MUY ALTA "</xm:f>
            <xm:f>"MUY ALTA "</xm:f>
            <x14:dxf>
              <fill>
                <patternFill>
                  <bgColor rgb="FFFF0000"/>
                </patternFill>
              </fill>
            </x14:dxf>
          </x14:cfRule>
          <x14:cfRule type="beginsWith" priority="371" operator="beginsWith" id="{E3526168-A9AC-430D-99A3-DB9768E09237}">
            <xm:f>LEFT(P32,LEN("MUY ALTA"))="MUY ALTA"</xm:f>
            <xm:f>"MUY ALTA"</xm:f>
            <x14:dxf>
              <fill>
                <patternFill>
                  <bgColor rgb="FFFF0000"/>
                </patternFill>
              </fill>
            </x14:dxf>
          </x14:cfRule>
          <x14:cfRule type="beginsWith" priority="372" operator="beginsWith" id="{0C84E042-BDA2-4558-8312-7395AEC20301}">
            <xm:f>LEFT(P32,LEN("ALTA"))="ALTA"</xm:f>
            <xm:f>"ALTA"</xm:f>
            <x14:dxf>
              <fill>
                <patternFill>
                  <bgColor rgb="FFFFC000"/>
                </patternFill>
              </fill>
            </x14:dxf>
          </x14:cfRule>
          <x14:cfRule type="beginsWith" priority="373" operator="beginsWith" id="{16ACA58D-DB7C-4AC1-9F57-BAE2E6CCF38C}">
            <xm:f>LEFT(P32,LEN("MEDIA"))="MEDIA"</xm:f>
            <xm:f>"MEDIA"</xm:f>
            <x14:dxf>
              <fill>
                <patternFill>
                  <bgColor rgb="FFFFFF00"/>
                </patternFill>
              </fill>
            </x14:dxf>
          </x14:cfRule>
          <x14:cfRule type="beginsWith" priority="374" operator="beginsWith" id="{213D474D-821B-44ED-8198-C7703E655BCB}">
            <xm:f>LEFT(P32,LEN("BAJA"))="BAJA"</xm:f>
            <xm:f>"BAJA"</xm:f>
            <x14:dxf>
              <fill>
                <patternFill>
                  <bgColor rgb="FF00B050"/>
                </patternFill>
              </fill>
            </x14:dxf>
          </x14:cfRule>
          <x14:cfRule type="beginsWith" priority="375" operator="beginsWith" id="{0B1B78A7-0F19-4865-971B-EC4E7AEFCB5A}">
            <xm:f>LEFT(P32,LEN("MUY BAJA"))="MUY BAJA"</xm:f>
            <xm:f>"MUY BAJA"</xm:f>
            <x14:dxf>
              <fill>
                <patternFill>
                  <bgColor rgb="FF92D050"/>
                </patternFill>
              </fill>
            </x14:dxf>
          </x14:cfRule>
          <xm:sqref>P32:P36</xm:sqref>
        </x14:conditionalFormatting>
        <x14:conditionalFormatting xmlns:xm="http://schemas.microsoft.com/office/excel/2006/main">
          <x14:cfRule type="cellIs" priority="366" operator="equal" id="{54B89C61-7522-4ACA-8811-CD7D4D8A0475}">
            <xm:f>Listas!$E$20</xm:f>
            <x14:dxf>
              <fill>
                <patternFill>
                  <bgColor rgb="FF92D050"/>
                </patternFill>
              </fill>
            </x14:dxf>
          </x14:cfRule>
          <xm:sqref>O32:O36</xm:sqref>
        </x14:conditionalFormatting>
        <x14:conditionalFormatting xmlns:xm="http://schemas.microsoft.com/office/excel/2006/main">
          <x14:cfRule type="beginsWith" priority="322" operator="beginsWith" id="{EA19FA66-31C7-4533-A158-F2CE87761D32}">
            <xm:f>LEFT(P38,LEN("MUY ALTA "))="MUY ALTA "</xm:f>
            <xm:f>"MUY ALTA "</xm:f>
            <x14:dxf>
              <fill>
                <patternFill>
                  <bgColor rgb="FFFF0000"/>
                </patternFill>
              </fill>
            </x14:dxf>
          </x14:cfRule>
          <x14:cfRule type="beginsWith" priority="323" operator="beginsWith" id="{EE8C750F-407F-472A-A5EC-47688161A6EF}">
            <xm:f>LEFT(P38,LEN("MUY ALTA"))="MUY ALTA"</xm:f>
            <xm:f>"MUY ALTA"</xm:f>
            <x14:dxf>
              <fill>
                <patternFill>
                  <bgColor rgb="FFFF0000"/>
                </patternFill>
              </fill>
            </x14:dxf>
          </x14:cfRule>
          <x14:cfRule type="beginsWith" priority="324" operator="beginsWith" id="{BED255A6-E54B-4419-9274-FA344B5E3CFE}">
            <xm:f>LEFT(P38,LEN("ALTA"))="ALTA"</xm:f>
            <xm:f>"ALTA"</xm:f>
            <x14:dxf>
              <fill>
                <patternFill>
                  <bgColor rgb="FFFFC000"/>
                </patternFill>
              </fill>
            </x14:dxf>
          </x14:cfRule>
          <x14:cfRule type="beginsWith" priority="325" operator="beginsWith" id="{8E511C0A-183E-4B71-879B-CFB18BBD383F}">
            <xm:f>LEFT(P38,LEN("MEDIA"))="MEDIA"</xm:f>
            <xm:f>"MEDIA"</xm:f>
            <x14:dxf>
              <fill>
                <patternFill>
                  <bgColor rgb="FFFFFF00"/>
                </patternFill>
              </fill>
            </x14:dxf>
          </x14:cfRule>
          <x14:cfRule type="beginsWith" priority="326" operator="beginsWith" id="{A8E55FED-EE5A-4608-9F8A-BD283CF42A50}">
            <xm:f>LEFT(P38,LEN("BAJA"))="BAJA"</xm:f>
            <xm:f>"BAJA"</xm:f>
            <x14:dxf>
              <fill>
                <patternFill>
                  <bgColor rgb="FF00B050"/>
                </patternFill>
              </fill>
            </x14:dxf>
          </x14:cfRule>
          <x14:cfRule type="beginsWith" priority="327" operator="beginsWith" id="{EF31A2BF-EC9A-4756-B239-4CB81C252B6C}">
            <xm:f>LEFT(P38,LEN("MUY BAJA"))="MUY BAJA"</xm:f>
            <xm:f>"MUY BAJA"</xm:f>
            <x14:dxf>
              <fill>
                <patternFill>
                  <bgColor rgb="FF92D050"/>
                </patternFill>
              </fill>
            </x14:dxf>
          </x14:cfRule>
          <xm:sqref>P38:P42</xm:sqref>
        </x14:conditionalFormatting>
        <x14:conditionalFormatting xmlns:xm="http://schemas.microsoft.com/office/excel/2006/main">
          <x14:cfRule type="cellIs" priority="318" operator="equal" id="{0BA71364-065A-4739-AB3B-09C0318CE846}">
            <xm:f>Listas!$E$20</xm:f>
            <x14:dxf>
              <fill>
                <patternFill>
                  <bgColor rgb="FF92D050"/>
                </patternFill>
              </fill>
            </x14:dxf>
          </x14:cfRule>
          <xm:sqref>O38:O42</xm:sqref>
        </x14:conditionalFormatting>
        <x14:conditionalFormatting xmlns:xm="http://schemas.microsoft.com/office/excel/2006/main">
          <x14:cfRule type="beginsWith" priority="274" operator="beginsWith" id="{75664F85-A7C3-4B46-B7EE-03FC81B2CBC2}">
            <xm:f>LEFT(P44,LEN("MUY ALTA "))="MUY ALTA "</xm:f>
            <xm:f>"MUY ALTA "</xm:f>
            <x14:dxf>
              <fill>
                <patternFill>
                  <bgColor rgb="FFFF0000"/>
                </patternFill>
              </fill>
            </x14:dxf>
          </x14:cfRule>
          <x14:cfRule type="beginsWith" priority="275" operator="beginsWith" id="{67A2C9C2-3A73-45D2-9658-DBED0F4533CA}">
            <xm:f>LEFT(P44,LEN("MUY ALTA"))="MUY ALTA"</xm:f>
            <xm:f>"MUY ALTA"</xm:f>
            <x14:dxf>
              <fill>
                <patternFill>
                  <bgColor rgb="FFFF0000"/>
                </patternFill>
              </fill>
            </x14:dxf>
          </x14:cfRule>
          <x14:cfRule type="beginsWith" priority="276" operator="beginsWith" id="{2A3ECAD5-0895-4519-B7D6-3A78C79B4EAC}">
            <xm:f>LEFT(P44,LEN("ALTA"))="ALTA"</xm:f>
            <xm:f>"ALTA"</xm:f>
            <x14:dxf>
              <fill>
                <patternFill>
                  <bgColor rgb="FFFFC000"/>
                </patternFill>
              </fill>
            </x14:dxf>
          </x14:cfRule>
          <x14:cfRule type="beginsWith" priority="277" operator="beginsWith" id="{46B76A84-17E4-43DC-9C44-B6A243E3A58B}">
            <xm:f>LEFT(P44,LEN("MEDIA"))="MEDIA"</xm:f>
            <xm:f>"MEDIA"</xm:f>
            <x14:dxf>
              <fill>
                <patternFill>
                  <bgColor rgb="FFFFFF00"/>
                </patternFill>
              </fill>
            </x14:dxf>
          </x14:cfRule>
          <x14:cfRule type="beginsWith" priority="278" operator="beginsWith" id="{E0268742-1EB1-4569-8E68-22819DACE1E0}">
            <xm:f>LEFT(P44,LEN("BAJA"))="BAJA"</xm:f>
            <xm:f>"BAJA"</xm:f>
            <x14:dxf>
              <fill>
                <patternFill>
                  <bgColor rgb="FF00B050"/>
                </patternFill>
              </fill>
            </x14:dxf>
          </x14:cfRule>
          <x14:cfRule type="beginsWith" priority="279" operator="beginsWith" id="{22B21E85-C3AF-422E-83C0-F93BDEDABC8E}">
            <xm:f>LEFT(P44,LEN("MUY BAJA"))="MUY BAJA"</xm:f>
            <xm:f>"MUY BAJA"</xm:f>
            <x14:dxf>
              <fill>
                <patternFill>
                  <bgColor rgb="FF92D050"/>
                </patternFill>
              </fill>
            </x14:dxf>
          </x14:cfRule>
          <xm:sqref>P44:P48</xm:sqref>
        </x14:conditionalFormatting>
        <x14:conditionalFormatting xmlns:xm="http://schemas.microsoft.com/office/excel/2006/main">
          <x14:cfRule type="cellIs" priority="270" operator="equal" id="{03DFC6ED-10B5-4D01-9A2B-38ABD38ACCB2}">
            <xm:f>Listas!$E$20</xm:f>
            <x14:dxf>
              <fill>
                <patternFill>
                  <bgColor rgb="FF92D050"/>
                </patternFill>
              </fill>
            </x14:dxf>
          </x14:cfRule>
          <xm:sqref>O44:O48</xm:sqref>
        </x14:conditionalFormatting>
        <x14:conditionalFormatting xmlns:xm="http://schemas.microsoft.com/office/excel/2006/main">
          <x14:cfRule type="beginsWith" priority="226" operator="beginsWith" id="{83EBA25F-672A-4F0C-B162-76698A1E5F85}">
            <xm:f>LEFT(P50,LEN("MUY ALTA "))="MUY ALTA "</xm:f>
            <xm:f>"MUY ALTA "</xm:f>
            <x14:dxf>
              <fill>
                <patternFill>
                  <bgColor rgb="FFFF0000"/>
                </patternFill>
              </fill>
            </x14:dxf>
          </x14:cfRule>
          <x14:cfRule type="beginsWith" priority="227" operator="beginsWith" id="{AE3B7F68-B375-4EE7-A517-39652058EEA2}">
            <xm:f>LEFT(P50,LEN("MUY ALTA"))="MUY ALTA"</xm:f>
            <xm:f>"MUY ALTA"</xm:f>
            <x14:dxf>
              <fill>
                <patternFill>
                  <bgColor rgb="FFFF0000"/>
                </patternFill>
              </fill>
            </x14:dxf>
          </x14:cfRule>
          <x14:cfRule type="beginsWith" priority="228" operator="beginsWith" id="{75F6D85F-D8E9-4A15-893A-66FEAB019AFD}">
            <xm:f>LEFT(P50,LEN("ALTA"))="ALTA"</xm:f>
            <xm:f>"ALTA"</xm:f>
            <x14:dxf>
              <fill>
                <patternFill>
                  <bgColor rgb="FFFFC000"/>
                </patternFill>
              </fill>
            </x14:dxf>
          </x14:cfRule>
          <x14:cfRule type="beginsWith" priority="229" operator="beginsWith" id="{A52981A1-4570-4518-B3D7-D80445A29973}">
            <xm:f>LEFT(P50,LEN("MEDIA"))="MEDIA"</xm:f>
            <xm:f>"MEDIA"</xm:f>
            <x14:dxf>
              <fill>
                <patternFill>
                  <bgColor rgb="FFFFFF00"/>
                </patternFill>
              </fill>
            </x14:dxf>
          </x14:cfRule>
          <x14:cfRule type="beginsWith" priority="230" operator="beginsWith" id="{6B1F091F-6F52-4029-8729-D888FAF1BA86}">
            <xm:f>LEFT(P50,LEN("BAJA"))="BAJA"</xm:f>
            <xm:f>"BAJA"</xm:f>
            <x14:dxf>
              <fill>
                <patternFill>
                  <bgColor rgb="FF00B050"/>
                </patternFill>
              </fill>
            </x14:dxf>
          </x14:cfRule>
          <x14:cfRule type="beginsWith" priority="231" operator="beginsWith" id="{82112EB1-FB56-4BDA-82CA-0C6BD7983302}">
            <xm:f>LEFT(P50,LEN("MUY BAJA"))="MUY BAJA"</xm:f>
            <xm:f>"MUY BAJA"</xm:f>
            <x14:dxf>
              <fill>
                <patternFill>
                  <bgColor rgb="FF92D050"/>
                </patternFill>
              </fill>
            </x14:dxf>
          </x14:cfRule>
          <xm:sqref>P50:P54</xm:sqref>
        </x14:conditionalFormatting>
        <x14:conditionalFormatting xmlns:xm="http://schemas.microsoft.com/office/excel/2006/main">
          <x14:cfRule type="cellIs" priority="222" operator="equal" id="{E568A8B5-F956-4F76-8615-23AC5D83C55B}">
            <xm:f>Listas!$E$20</xm:f>
            <x14:dxf>
              <fill>
                <patternFill>
                  <bgColor rgb="FF92D050"/>
                </patternFill>
              </fill>
            </x14:dxf>
          </x14:cfRule>
          <xm:sqref>O50:O54</xm:sqref>
        </x14:conditionalFormatting>
        <x14:conditionalFormatting xmlns:xm="http://schemas.microsoft.com/office/excel/2006/main">
          <x14:cfRule type="beginsWith" priority="178" operator="beginsWith" id="{49EFD1E0-22C4-4063-8CC9-9580B8E70CFD}">
            <xm:f>LEFT(P56,LEN("MUY ALTA "))="MUY ALTA "</xm:f>
            <xm:f>"MUY ALTA "</xm:f>
            <x14:dxf>
              <fill>
                <patternFill>
                  <bgColor rgb="FFFF0000"/>
                </patternFill>
              </fill>
            </x14:dxf>
          </x14:cfRule>
          <x14:cfRule type="beginsWith" priority="179" operator="beginsWith" id="{B3339842-92E7-4A23-809B-E0809DCB508C}">
            <xm:f>LEFT(P56,LEN("MUY ALTA"))="MUY ALTA"</xm:f>
            <xm:f>"MUY ALTA"</xm:f>
            <x14:dxf>
              <fill>
                <patternFill>
                  <bgColor rgb="FFFF0000"/>
                </patternFill>
              </fill>
            </x14:dxf>
          </x14:cfRule>
          <x14:cfRule type="beginsWith" priority="180" operator="beginsWith" id="{548E4E7D-5CBB-4397-B4AD-16C0436E80BA}">
            <xm:f>LEFT(P56,LEN("ALTA"))="ALTA"</xm:f>
            <xm:f>"ALTA"</xm:f>
            <x14:dxf>
              <fill>
                <patternFill>
                  <bgColor rgb="FFFFC000"/>
                </patternFill>
              </fill>
            </x14:dxf>
          </x14:cfRule>
          <x14:cfRule type="beginsWith" priority="181" operator="beginsWith" id="{29B7581E-FD58-4927-9550-94DAF0DB1FDE}">
            <xm:f>LEFT(P56,LEN("MEDIA"))="MEDIA"</xm:f>
            <xm:f>"MEDIA"</xm:f>
            <x14:dxf>
              <fill>
                <patternFill>
                  <bgColor rgb="FFFFFF00"/>
                </patternFill>
              </fill>
            </x14:dxf>
          </x14:cfRule>
          <x14:cfRule type="beginsWith" priority="182" operator="beginsWith" id="{86A29C78-9568-4B95-A42E-3868019D426A}">
            <xm:f>LEFT(P56,LEN("BAJA"))="BAJA"</xm:f>
            <xm:f>"BAJA"</xm:f>
            <x14:dxf>
              <fill>
                <patternFill>
                  <bgColor rgb="FF00B050"/>
                </patternFill>
              </fill>
            </x14:dxf>
          </x14:cfRule>
          <x14:cfRule type="beginsWith" priority="183" operator="beginsWith" id="{EC6A8D01-415B-4CFF-AE3D-2A8E085BD429}">
            <xm:f>LEFT(P56,LEN("MUY BAJA"))="MUY BAJA"</xm:f>
            <xm:f>"MUY BAJA"</xm:f>
            <x14:dxf>
              <fill>
                <patternFill>
                  <bgColor rgb="FF92D050"/>
                </patternFill>
              </fill>
            </x14:dxf>
          </x14:cfRule>
          <xm:sqref>P56:P60</xm:sqref>
        </x14:conditionalFormatting>
        <x14:conditionalFormatting xmlns:xm="http://schemas.microsoft.com/office/excel/2006/main">
          <x14:cfRule type="cellIs" priority="174" operator="equal" id="{6EB35156-3128-4689-B41A-9112360CD1B5}">
            <xm:f>Listas!$E$20</xm:f>
            <x14:dxf>
              <fill>
                <patternFill>
                  <bgColor rgb="FF92D050"/>
                </patternFill>
              </fill>
            </x14:dxf>
          </x14:cfRule>
          <xm:sqref>O56:O60</xm:sqref>
        </x14:conditionalFormatting>
        <x14:conditionalFormatting xmlns:xm="http://schemas.microsoft.com/office/excel/2006/main">
          <x14:cfRule type="beginsWith" priority="130" operator="beginsWith" id="{67B5F86E-79BD-4DE4-83B1-1391D2888470}">
            <xm:f>LEFT(P62,LEN("MUY ALTA "))="MUY ALTA "</xm:f>
            <xm:f>"MUY ALTA "</xm:f>
            <x14:dxf>
              <fill>
                <patternFill>
                  <bgColor rgb="FFFF0000"/>
                </patternFill>
              </fill>
            </x14:dxf>
          </x14:cfRule>
          <x14:cfRule type="beginsWith" priority="131" operator="beginsWith" id="{7959E63D-D814-4A4C-A8EF-959CB41C8C45}">
            <xm:f>LEFT(P62,LEN("MUY ALTA"))="MUY ALTA"</xm:f>
            <xm:f>"MUY ALTA"</xm:f>
            <x14:dxf>
              <fill>
                <patternFill>
                  <bgColor rgb="FFFF0000"/>
                </patternFill>
              </fill>
            </x14:dxf>
          </x14:cfRule>
          <x14:cfRule type="beginsWith" priority="132" operator="beginsWith" id="{617A86C1-A175-4900-A3B8-3970314B3DEE}">
            <xm:f>LEFT(P62,LEN("ALTA"))="ALTA"</xm:f>
            <xm:f>"ALTA"</xm:f>
            <x14:dxf>
              <fill>
                <patternFill>
                  <bgColor rgb="FFFFC000"/>
                </patternFill>
              </fill>
            </x14:dxf>
          </x14:cfRule>
          <x14:cfRule type="beginsWith" priority="133" operator="beginsWith" id="{DF1D5E31-8F79-4B70-BC95-DF913824B9C3}">
            <xm:f>LEFT(P62,LEN("MEDIA"))="MEDIA"</xm:f>
            <xm:f>"MEDIA"</xm:f>
            <x14:dxf>
              <fill>
                <patternFill>
                  <bgColor rgb="FFFFFF00"/>
                </patternFill>
              </fill>
            </x14:dxf>
          </x14:cfRule>
          <x14:cfRule type="beginsWith" priority="134" operator="beginsWith" id="{8D35F7A9-6EBD-4B54-BF09-B8F8EA1076D9}">
            <xm:f>LEFT(P62,LEN("BAJA"))="BAJA"</xm:f>
            <xm:f>"BAJA"</xm:f>
            <x14:dxf>
              <fill>
                <patternFill>
                  <bgColor rgb="FF00B050"/>
                </patternFill>
              </fill>
            </x14:dxf>
          </x14:cfRule>
          <x14:cfRule type="beginsWith" priority="135" operator="beginsWith" id="{A7A4A759-64F6-465A-9050-4BCCEDE023B3}">
            <xm:f>LEFT(P62,LEN("MUY BAJA"))="MUY BAJA"</xm:f>
            <xm:f>"MUY BAJA"</xm:f>
            <x14:dxf>
              <fill>
                <patternFill>
                  <bgColor rgb="FF92D050"/>
                </patternFill>
              </fill>
            </x14:dxf>
          </x14:cfRule>
          <xm:sqref>P62:P66</xm:sqref>
        </x14:conditionalFormatting>
        <x14:conditionalFormatting xmlns:xm="http://schemas.microsoft.com/office/excel/2006/main">
          <x14:cfRule type="cellIs" priority="126" operator="equal" id="{8B7A1C8A-D548-45A0-9350-7193A4C050E9}">
            <xm:f>Listas!$E$20</xm:f>
            <x14:dxf>
              <fill>
                <patternFill>
                  <bgColor rgb="FF92D050"/>
                </patternFill>
              </fill>
            </x14:dxf>
          </x14:cfRule>
          <xm:sqref>O62:O66</xm:sqref>
        </x14:conditionalFormatting>
        <x14:conditionalFormatting xmlns:xm="http://schemas.microsoft.com/office/excel/2006/main">
          <x14:cfRule type="beginsWith" priority="82" operator="beginsWith" id="{919A8467-A83E-40DC-AADD-220F8745DDDF}">
            <xm:f>LEFT(P68,LEN("MUY ALTA "))="MUY ALTA "</xm:f>
            <xm:f>"MUY ALTA "</xm:f>
            <x14:dxf>
              <fill>
                <patternFill>
                  <bgColor rgb="FFFF0000"/>
                </patternFill>
              </fill>
            </x14:dxf>
          </x14:cfRule>
          <x14:cfRule type="beginsWith" priority="83" operator="beginsWith" id="{1E28B9F0-AB27-4505-BF23-566778BD81AB}">
            <xm:f>LEFT(P68,LEN("MUY ALTA"))="MUY ALTA"</xm:f>
            <xm:f>"MUY ALTA"</xm:f>
            <x14:dxf>
              <fill>
                <patternFill>
                  <bgColor rgb="FFFF0000"/>
                </patternFill>
              </fill>
            </x14:dxf>
          </x14:cfRule>
          <x14:cfRule type="beginsWith" priority="84" operator="beginsWith" id="{66FD852C-FE66-42BC-80FA-DDAD0E0A24F0}">
            <xm:f>LEFT(P68,LEN("ALTA"))="ALTA"</xm:f>
            <xm:f>"ALTA"</xm:f>
            <x14:dxf>
              <fill>
                <patternFill>
                  <bgColor rgb="FFFFC000"/>
                </patternFill>
              </fill>
            </x14:dxf>
          </x14:cfRule>
          <x14:cfRule type="beginsWith" priority="85" operator="beginsWith" id="{7D1950C8-CA2A-4CAC-880B-F6D7B42217B5}">
            <xm:f>LEFT(P68,LEN("MEDIA"))="MEDIA"</xm:f>
            <xm:f>"MEDIA"</xm:f>
            <x14:dxf>
              <fill>
                <patternFill>
                  <bgColor rgb="FFFFFF00"/>
                </patternFill>
              </fill>
            </x14:dxf>
          </x14:cfRule>
          <x14:cfRule type="beginsWith" priority="86" operator="beginsWith" id="{E868A4D7-543C-46C1-9955-5F06F80CA991}">
            <xm:f>LEFT(P68,LEN("BAJA"))="BAJA"</xm:f>
            <xm:f>"BAJA"</xm:f>
            <x14:dxf>
              <fill>
                <patternFill>
                  <bgColor rgb="FF00B050"/>
                </patternFill>
              </fill>
            </x14:dxf>
          </x14:cfRule>
          <x14:cfRule type="beginsWith" priority="87" operator="beginsWith" id="{0A242498-316E-47CA-B7F6-364C47C8FF50}">
            <xm:f>LEFT(P68,LEN("MUY BAJA"))="MUY BAJA"</xm:f>
            <xm:f>"MUY BAJA"</xm:f>
            <x14:dxf>
              <fill>
                <patternFill>
                  <bgColor rgb="FF92D050"/>
                </patternFill>
              </fill>
            </x14:dxf>
          </x14:cfRule>
          <xm:sqref>P68:P72</xm:sqref>
        </x14:conditionalFormatting>
        <x14:conditionalFormatting xmlns:xm="http://schemas.microsoft.com/office/excel/2006/main">
          <x14:cfRule type="cellIs" priority="78" operator="equal" id="{EB4CCF80-A4ED-4CEF-8888-E487B5862AAE}">
            <xm:f>Listas!$E$20</xm:f>
            <x14:dxf>
              <fill>
                <patternFill>
                  <bgColor rgb="FF92D050"/>
                </patternFill>
              </fill>
            </x14:dxf>
          </x14:cfRule>
          <xm:sqref>O68:O72</xm:sqref>
        </x14:conditionalFormatting>
        <x14:conditionalFormatting xmlns:xm="http://schemas.microsoft.com/office/excel/2006/main">
          <x14:cfRule type="cellIs" priority="74" operator="equal" id="{94830E56-1830-46F6-AB94-9F80BC9F27FC}">
            <xm:f>Listas!$R$2</xm:f>
            <x14:dxf>
              <fill>
                <patternFill>
                  <bgColor rgb="FF92D050"/>
                </patternFill>
              </fill>
            </x14:dxf>
          </x14:cfRule>
          <xm:sqref>AO32:AP32</xm:sqref>
        </x14:conditionalFormatting>
        <x14:conditionalFormatting xmlns:xm="http://schemas.microsoft.com/office/excel/2006/main">
          <x14:cfRule type="cellIs" priority="72" operator="equal" id="{73A8B9C2-B43B-425C-A1DD-E659EF4602A4}">
            <xm:f>Listas!$R$2</xm:f>
            <x14:dxf>
              <fill>
                <patternFill>
                  <bgColor rgb="FF92D050"/>
                </patternFill>
              </fill>
            </x14:dxf>
          </x14:cfRule>
          <xm:sqref>AO33:AP33</xm:sqref>
        </x14:conditionalFormatting>
        <x14:conditionalFormatting xmlns:xm="http://schemas.microsoft.com/office/excel/2006/main">
          <x14:cfRule type="cellIs" priority="70" operator="equal" id="{CC71BB0F-361E-4500-9F0D-7CC4BB788C3D}">
            <xm:f>Listas!$R$2</xm:f>
            <x14:dxf>
              <fill>
                <patternFill>
                  <bgColor rgb="FF92D050"/>
                </patternFill>
              </fill>
            </x14:dxf>
          </x14:cfRule>
          <xm:sqref>AO50:AP52</xm:sqref>
        </x14:conditionalFormatting>
        <x14:conditionalFormatting xmlns:xm="http://schemas.microsoft.com/office/excel/2006/main">
          <x14:cfRule type="cellIs" priority="68" operator="equal" id="{EEACAD72-2C5A-4024-8C63-7C5538F1FC3A}">
            <xm:f>Listas!$R$2</xm:f>
            <x14:dxf>
              <fill>
                <patternFill>
                  <bgColor rgb="FF92D050"/>
                </patternFill>
              </fill>
            </x14:dxf>
          </x14:cfRule>
          <xm:sqref>AO56:AP57</xm:sqref>
        </x14:conditionalFormatting>
        <x14:conditionalFormatting xmlns:xm="http://schemas.microsoft.com/office/excel/2006/main">
          <x14:cfRule type="cellIs" priority="66" operator="equal" id="{52AE4137-BB96-4CBE-8674-E5B88E7376D4}">
            <xm:f>Listas!$R$2</xm:f>
            <x14:dxf>
              <fill>
                <patternFill>
                  <bgColor rgb="FF92D050"/>
                </patternFill>
              </fill>
            </x14:dxf>
          </x14:cfRule>
          <xm:sqref>AO62:AP62</xm:sqref>
        </x14:conditionalFormatting>
        <x14:conditionalFormatting xmlns:xm="http://schemas.microsoft.com/office/excel/2006/main">
          <x14:cfRule type="cellIs" priority="64" operator="equal" id="{A577A67F-BF56-4CB1-B10B-01E1E768C107}">
            <xm:f>Listas!$R$2</xm:f>
            <x14:dxf>
              <fill>
                <patternFill>
                  <bgColor rgb="FF92D050"/>
                </patternFill>
              </fill>
            </x14:dxf>
          </x14:cfRule>
          <xm:sqref>AO64:AP64</xm:sqref>
        </x14:conditionalFormatting>
        <x14:conditionalFormatting xmlns:xm="http://schemas.microsoft.com/office/excel/2006/main">
          <x14:cfRule type="cellIs" priority="62" operator="equal" id="{D9B3EFDD-1FA0-4AED-B32E-79E485353B4E}">
            <xm:f>Listas!$R$2</xm:f>
            <x14:dxf>
              <fill>
                <patternFill>
                  <bgColor rgb="FF92D050"/>
                </patternFill>
              </fill>
            </x14:dxf>
          </x14:cfRule>
          <xm:sqref>AO65:AP65</xm:sqref>
        </x14:conditionalFormatting>
        <x14:conditionalFormatting xmlns:xm="http://schemas.microsoft.com/office/excel/2006/main">
          <x14:cfRule type="cellIs" priority="60" operator="equal" id="{8688055A-B6DF-48AE-BDF4-6DC0E0DCD24B}">
            <xm:f>Listas!$R$2</xm:f>
            <x14:dxf>
              <fill>
                <patternFill>
                  <bgColor rgb="FF92D050"/>
                </patternFill>
              </fill>
            </x14:dxf>
          </x14:cfRule>
          <xm:sqref>AO66:AP66</xm:sqref>
        </x14:conditionalFormatting>
        <x14:conditionalFormatting xmlns:xm="http://schemas.microsoft.com/office/excel/2006/main">
          <x14:cfRule type="cellIs" priority="58" operator="equal" id="{84A5A6D8-CE45-4362-9EDC-3C21C1350222}">
            <xm:f>Listas!$R$2</xm:f>
            <x14:dxf>
              <fill>
                <patternFill>
                  <bgColor rgb="FF92D050"/>
                </patternFill>
              </fill>
            </x14:dxf>
          </x14:cfRule>
          <xm:sqref>AO68:AP69</xm:sqref>
        </x14:conditionalFormatting>
        <x14:conditionalFormatting xmlns:xm="http://schemas.microsoft.com/office/excel/2006/main">
          <x14:cfRule type="cellIs" priority="56" operator="equal" id="{37E3A866-FE40-4050-9C50-CC9A30017293}">
            <xm:f>Listas!$R$2</xm:f>
            <x14:dxf>
              <fill>
                <patternFill>
                  <bgColor rgb="FF92D050"/>
                </patternFill>
              </fill>
            </x14:dxf>
          </x14:cfRule>
          <xm:sqref>AO74:AP75</xm:sqref>
        </x14:conditionalFormatting>
      </x14:conditionalFormattings>
    </ext>
    <ext xmlns:x14="http://schemas.microsoft.com/office/spreadsheetml/2009/9/main" uri="{CCE6A557-97BC-4b89-ADB6-D9C93CAAB3DF}">
      <x14:dataValidations xmlns:xm="http://schemas.microsoft.com/office/excel/2006/main" count="35">
        <x14:dataValidation type="list" allowBlank="1" showInputMessage="1" showErrorMessage="1" xr:uid="{00000000-0002-0000-0300-000000000000}">
          <x14:formula1>
            <xm:f>Listas!$L$34:$L$35</xm:f>
          </x14:formula1>
          <xm:sqref>X20:Y24 X74:Y78 X26:Y30</xm:sqref>
        </x14:dataValidation>
        <x14:dataValidation type="list" allowBlank="1" showInputMessage="1" showErrorMessage="1" xr:uid="{00000000-0002-0000-0300-000001000000}">
          <x14:formula1>
            <xm:f>Listas!$M$39:$M$40</xm:f>
          </x14:formula1>
          <xm:sqref>AO20:AP24 AK20:AL24 AO26:AP30 AK26:AL30 AK74:AL78 AO74:AP78 AO68:AP69 AO32:AP33 AO50:AP52 AO56:AP57 AO62:AP62 AO64:AP66</xm:sqref>
        </x14:dataValidation>
        <x14:dataValidation type="list" allowBlank="1" showInputMessage="1" showErrorMessage="1" xr:uid="{00000000-0002-0000-0300-000002000000}">
          <x14:formula1>
            <xm:f>Listas!$M$34:$M$35</xm:f>
          </x14:formula1>
          <xm:sqref>AA28:AA30 AA22:AA24 Z26:Z30 Z74:Z78 Z20:Z24 AA76:AA78</xm:sqref>
        </x14:dataValidation>
        <x14:dataValidation type="list" allowBlank="1" showInputMessage="1" showErrorMessage="1" xr:uid="{00000000-0002-0000-0300-000003000000}">
          <x14:formula1>
            <xm:f>Listas!$N$34:$N$35</xm:f>
          </x14:formula1>
          <xm:sqref>AB20:AC24 AB74:AC78 AB26:AC30</xm:sqref>
        </x14:dataValidation>
        <x14:dataValidation type="list" allowBlank="1" showInputMessage="1" showErrorMessage="1" xr:uid="{00000000-0002-0000-0300-000004000000}">
          <x14:formula1>
            <xm:f>Listas!$P$34:$P$35</xm:f>
          </x14:formula1>
          <xm:sqref>AF74:AG78 AF20:AG24 AF26:AG30</xm:sqref>
        </x14:dataValidation>
        <x14:dataValidation type="list" operator="equal" allowBlank="1" showInputMessage="1" showErrorMessage="1" xr:uid="{00000000-0002-0000-0300-000005000000}">
          <x14:formula1>
            <xm:f>Listas!$P$39:$P$40</xm:f>
          </x14:formula1>
          <xm:sqref>AM20:AN24 AM26:AN30 AM74:AN78</xm:sqref>
        </x14:dataValidation>
        <x14:dataValidation type="list" allowBlank="1" showInputMessage="1" showErrorMessage="1" xr:uid="{00000000-0002-0000-0300-000006000000}">
          <x14:formula1>
            <xm:f>Listas!$E$20:$E$24</xm:f>
          </x14:formula1>
          <xm:sqref>N74:N78 N26:N30 N20:N24</xm:sqref>
        </x14:dataValidation>
        <x14:dataValidation type="list" allowBlank="1" showInputMessage="1" showErrorMessage="1" xr:uid="{00000000-0002-0000-0300-000007000000}">
          <x14:formula1>
            <xm:f>Listas!$A$24:$A$26</xm:f>
          </x14:formula1>
          <xm:sqref>E20:E24 E26:E30 E74:E78</xm:sqref>
        </x14:dataValidation>
        <x14:dataValidation type="list" allowBlank="1" showInputMessage="1" showErrorMessage="1" xr:uid="{00000000-0002-0000-0300-000008000000}">
          <x14:formula1>
            <xm:f>Listas!$A$30:$A$32</xm:f>
          </x14:formula1>
          <xm:sqref>BB20:BB24 BB74:BB78 BB26:BB30</xm:sqref>
        </x14:dataValidation>
        <x14:dataValidation type="list" allowBlank="1" showInputMessage="1" showErrorMessage="1" xr:uid="{00000000-0002-0000-0300-000009000000}">
          <x14:formula1>
            <xm:f>Listas!$B$60:$B$76</xm:f>
          </x14:formula1>
          <xm:sqref>D74:D78</xm:sqref>
        </x14:dataValidation>
        <x14:dataValidation type="list" allowBlank="1" showInputMessage="1" showErrorMessage="1" xr:uid="{00000000-0002-0000-0300-00000A000000}">
          <x14:formula1>
            <xm:f>Listas!$A$39:$A$41</xm:f>
          </x14:formula1>
          <xm:sqref>BQ20 BQ26</xm:sqref>
        </x14:dataValidation>
        <x14:dataValidation type="list" operator="equal" allowBlank="1" showInputMessage="1" showErrorMessage="1" xr:uid="{00000000-0002-0000-0300-00000B000000}">
          <x14:formula1>
            <xm:f>Listas!$O$34:$O$36</xm:f>
          </x14:formula1>
          <xm:sqref>AD74:AE78 AD20:AE24 AD26:AE30</xm:sqref>
        </x14:dataValidation>
        <x14:dataValidation type="list" allowBlank="1" showInputMessage="1" showErrorMessage="1" xr:uid="{00000000-0002-0000-0300-00000C000000}">
          <x14:formula1>
            <xm:f>Listas!$A$4:$A$21</xm:f>
          </x14:formula1>
          <xm:sqref>C20:C24 C26:C30 C74:C78</xm:sqref>
        </x14:dataValidation>
        <x14:dataValidation type="list" allowBlank="1" showInputMessage="1" showErrorMessage="1" xr:uid="{00000000-0002-0000-0300-00000D000000}">
          <x14:formula1>
            <xm:f>Listas!$A$43</xm:f>
          </x14:formula1>
          <xm:sqref>V26:V30 V20:V24 V74:V78</xm:sqref>
        </x14:dataValidation>
        <x14:dataValidation type="list" allowBlank="1" showInputMessage="1" showErrorMessage="1" xr:uid="{00000000-0002-0000-0300-00000E000000}">
          <x14:formula1>
            <xm:f>Listas!$B$31:$B$37</xm:f>
          </x14:formula1>
          <xm:sqref>L20:L24 L26:L30 L74:L78</xm:sqref>
        </x14:dataValidation>
        <x14:dataValidation type="list" allowBlank="1" showInputMessage="1" showErrorMessage="1" xr:uid="{00000000-0002-0000-0300-00000F000000}">
          <x14:formula1>
            <xm:f>Listas!$E$14:$E$17</xm:f>
          </x14:formula1>
          <xm:sqref>F20:F24 F26:F30 F74:F78</xm:sqref>
        </x14:dataValidation>
        <x14:dataValidation type="list" allowBlank="1" showInputMessage="1" showErrorMessage="1" xr:uid="{00000000-0002-0000-0300-000010000000}">
          <x14:formula1>
            <xm:f>Listas!$A$46:$A$50</xm:f>
          </x14:formula1>
          <xm:sqref>K26:K30 K20:K24 K74:K78</xm:sqref>
        </x14:dataValidation>
        <x14:dataValidation type="list" allowBlank="1" showInputMessage="1" showErrorMessage="1" xr:uid="{00000000-0002-0000-0300-000011000000}">
          <x14:formula1>
            <xm:f>Listas!$R$35:$R$38</xm:f>
          </x14:formula1>
          <xm:sqref>I20:I24 I26:I30 I74:I78</xm:sqref>
        </x14:dataValidation>
        <x14:dataValidation type="list" allowBlank="1" showInputMessage="1" showErrorMessage="1" xr:uid="{00000000-0002-0000-0300-000012000000}">
          <x14:formula1>
            <xm:f>Listas!$G$8:$G$10</xm:f>
          </x14:formula1>
          <xm:sqref>Q20:Q24 Q26:Q30 Q74:Q78</xm:sqref>
        </x14:dataValidation>
        <x14:dataValidation type="list" allowBlank="1" showInputMessage="1" showErrorMessage="1" xr:uid="{00000000-0002-0000-0300-000013000000}">
          <x14:formula1>
            <xm:f>Listas!$F$39:$F$44</xm:f>
          </x14:formula1>
          <xm:sqref>AR20:AR24 AR26:AR30 AR74:AR78</xm:sqref>
        </x14:dataValidation>
        <x14:dataValidation type="list" allowBlank="1" showInputMessage="1" showErrorMessage="1" xr:uid="{00000000-0002-0000-0300-000014000000}">
          <x14:formula1>
            <xm:f>'C:\Users\oeencisog\Desktop\ESCRITORIO\2. RIESGOS 2022\2. MATRICES DE RIESGOS 2022\2. JURIDICA\[MATRIZ INSTITUCIONAL DE RIESGO CORRUPCIÓN - Juridica.xlsx]Listas'!#REF!</xm:f>
          </x14:formula1>
          <xm:sqref>Q32:Q36 Q38:Q42 AO38:AP42 AK32:AL36 AK38:AL42 AO34:AP36 AA34:AA36 X32:Z36 X38:Z42 AA40:AA42 AB32:AC36 AB38:AC42 AF32:AG36 AF38:AG42 N32:N36 N38:N42 BB32:BB36 BB38:BB42 AR32:AR36 AR38:AR42 BQ32 BQ38 V32:V36 V38:V42 C32:F36 C38:F42 K32:L36 K38:L42 I32:I36 I38:I42</xm:sqref>
        </x14:dataValidation>
        <x14:dataValidation type="list" operator="equal" allowBlank="1" showInputMessage="1" showErrorMessage="1" xr:uid="{00000000-0002-0000-0300-00001B000000}">
          <x14:formula1>
            <xm:f>'C:\Users\oeencisog\Desktop\ESCRITORIO\2. RIESGOS 2022\2. MATRICES DE RIESGOS 2022\2. JURIDICA\[MATRIZ INSTITUCIONAL DE RIESGO CORRUPCIÓN - Juridica.xlsx]Listas'!#REF!</xm:f>
          </x14:formula1>
          <xm:sqref>AD32:AE36 AD38:AE42 AM32:AN36 AM38:AN42</xm:sqref>
        </x14:dataValidation>
        <x14:dataValidation type="list" allowBlank="1" showInputMessage="1" showErrorMessage="1" xr:uid="{00000000-0002-0000-0300-000028000000}">
          <x14:formula1>
            <xm:f>'C:\Users\oeencisog\Desktop\ESCRITORIO\2. RIESGOS 2022\2. MATRICES DE RIESGOS 2022\8. GESTIÓN DEL RIESGO\[MATRIZ INSTITUCIONAL DE RIESGOS DE CORRUPCIÓN - G RIESGOS.xlsx]Listas'!#REF!</xm:f>
          </x14:formula1>
          <xm:sqref>Q44:Q48 AK44:AL48 AO44:AP48 AA46:AA48 X44:Z48 AB44:AC48 AF44:AG48 N44:N48 BB44:BB48 AR44:AR48 BQ44 BQ50 BQ56 BQ68 V44:V48 C44:F48 K44:L48 I44:I48</xm:sqref>
        </x14:dataValidation>
        <x14:dataValidation type="list" operator="equal" allowBlank="1" showInputMessage="1" showErrorMessage="1" xr:uid="{00000000-0002-0000-0300-00002F000000}">
          <x14:formula1>
            <xm:f>'C:\Users\oeencisog\Desktop\ESCRITORIO\2. RIESGOS 2022\2. MATRICES DE RIESGOS 2022\8. GESTIÓN DEL RIESGO\[MATRIZ INSTITUCIONAL DE RIESGOS DE CORRUPCIÓN - G RIESGOS.xlsx]Listas'!#REF!</xm:f>
          </x14:formula1>
          <xm:sqref>AD44:AE48 AM44:AN48</xm:sqref>
        </x14:dataValidation>
        <x14:dataValidation type="list" allowBlank="1" showInputMessage="1" showErrorMessage="1" xr:uid="{00000000-0002-0000-0300-00003C000000}">
          <x14:formula1>
            <xm:f>'C:\Users\oeencisog\Desktop\ESCRITORIO\2. RIESGOS 2022\2. MATRICES DE RIESGOS 2022\15. CONTRATACIÓN\[MATRIZ INSTITUCIONAL DE RIESGOS DE CORRUPCIÓN - CONTRATACIÓN.xlsx]Listas'!#REF!</xm:f>
          </x14:formula1>
          <xm:sqref>AR50:AR54 AR56:AR60 N56:N60 K56:L60 AO53:AP54 AK50:AL54 AK56:AL60 AO58:AP60 AA52:AA54 X50:Z54 X56:Z60 AA58:AA60 AB50:AC54 AB56:AC60 AF50:AG54 AF56:AG60 BB50:BB54 BB56:BB60 BB68:BB72 V50:V54 V56:V60 I50:I54 I56:I60 Q50:Q54 Q56:Q60 C50:F54 C56:F60 K50:L54 N50:N54</xm:sqref>
        </x14:dataValidation>
        <x14:dataValidation type="list" operator="equal" allowBlank="1" showInputMessage="1" showErrorMessage="1" xr:uid="{00000000-0002-0000-0300-000046000000}">
          <x14:formula1>
            <xm:f>'C:\Users\oeencisog\Desktop\ESCRITORIO\2. RIESGOS 2022\2. MATRICES DE RIESGOS 2022\15. CONTRATACIÓN\[MATRIZ INSTITUCIONAL DE RIESGOS DE CORRUPCIÓN - CONTRATACIÓN.xlsx]Listas'!#REF!</xm:f>
          </x14:formula1>
          <xm:sqref>AD50:AE54 AD56:AE60 AM50:AN54 AM56:AN60</xm:sqref>
        </x14:dataValidation>
        <x14:dataValidation type="list" allowBlank="1" showInputMessage="1" showErrorMessage="1" xr:uid="{00000000-0002-0000-0300-000052000000}">
          <x14:formula1>
            <xm:f>'C:\Users\oeencisog\Desktop\ESCRITORIO\2. RIESGOS 2022\2. MATRICES DE RIESGOS 2022\13. TICS\[MATRIZ INSTUCIONAL DE RIESGOS DE CORRUPCIÓN - TICS.xlsx]Listas'!#REF!</xm:f>
          </x14:formula1>
          <xm:sqref>Q62:Q66 AK62:AL66 AO63:AP63 AA64:AA66 X62:Z66 AB62:AC66 AF62:AG66 N62:N66 N68:N72 BB62:BB66 AR62:AR66 BQ62 V62:V66 C62:F66 K62:L66 I62:I66</xm:sqref>
        </x14:dataValidation>
        <x14:dataValidation type="list" operator="equal" allowBlank="1" showInputMessage="1" showErrorMessage="1" xr:uid="{00000000-0002-0000-0300-000059000000}">
          <x14:formula1>
            <xm:f>'C:\Users\oeencisog\Desktop\ESCRITORIO\2. RIESGOS 2022\2. MATRICES DE RIESGOS 2022\13. TICS\[MATRIZ INSTUCIONAL DE RIESGOS DE CORRUPCIÓN - TICS.xlsx]Listas'!#REF!</xm:f>
          </x14:formula1>
          <xm:sqref>AD62:AE66 AM62:AN66</xm:sqref>
        </x14:dataValidation>
        <x14:dataValidation type="list" allowBlank="1" showInputMessage="1" showErrorMessage="1" xr:uid="{00000000-0002-0000-0300-000066000000}">
          <x14:formula1>
            <xm:f>'C:\Users\oeencisog\Desktop\ESCRITORIO\2. RIESGOS 2022\2. MATRICES DE RIESGOS 2022\16. TALENTO HUMANO\[2. MATRIZ INSTITUCIONAL DE RIESGO CORRUPCIÓN - Talento Humano.xlsx]Listas'!#REF!</xm:f>
          </x14:formula1>
          <xm:sqref>Q68:Q72 AK68:AL72 AO70:AP72 AA70:AA72 X68:Z72 AB68:AC72 AF68:AG72 AR68:AR72 V68:V72 C68:F72 K68:L72 I68:I72</xm:sqref>
        </x14:dataValidation>
        <x14:dataValidation type="list" operator="equal" allowBlank="1" showInputMessage="1" showErrorMessage="1" xr:uid="{00000000-0002-0000-0300-00006D000000}">
          <x14:formula1>
            <xm:f>'C:\Users\oeencisog\Desktop\ESCRITORIO\2. RIESGOS 2022\2. MATRICES DE RIESGOS 2022\16. TALENTO HUMANO\[2. MATRIZ INSTITUCIONAL DE RIESGO CORRUPCIÓN - Talento Humano.xlsx]Listas'!#REF!</xm:f>
          </x14:formula1>
          <xm:sqref>AD68:AE72 AM68:AN72</xm:sqref>
        </x14:dataValidation>
        <x14:dataValidation type="list" allowBlank="1" showInputMessage="1" showErrorMessage="1" xr:uid="{00000000-0002-0000-0300-000077000000}">
          <x14:formula1>
            <xm:f>'[1. MATRIZ INSTITUCIONAL DE RIESGOS OPERACIONAL - SUBRED.xlsx]Listas'!#REF!</xm:f>
          </x14:formula1>
          <xm:sqref>CA74:CP78 CA20:CP24 CA26:CP30 CA32:CP36 CA38:CP42 CA44:CP48 CA50:CP54 CA56:CP60 CA62:CP66 CA68:CP72 CW20:DP24 CW62:DP66 CW26:DP30 CW32:DP36 CW38:DP42 CW44:DP48 CW50:DP54 CW56:DP60 CW68:DP72 CW74:DP78</xm:sqref>
        </x14:dataValidation>
        <x14:dataValidation type="list" allowBlank="1" showInputMessage="1" showErrorMessage="1" xr:uid="{00000000-0002-0000-0300-000079000000}">
          <x14:formula1>
            <xm:f>Listas!$B$25:$B$29</xm:f>
          </x14:formula1>
          <xm:sqref>I6:P6</xm:sqref>
        </x14:dataValidation>
        <x14:dataValidation type="list" allowBlank="1" showInputMessage="1" showErrorMessage="1" xr:uid="{00000000-0002-0000-0300-00007A000000}">
          <x14:formula1>
            <xm:f>Listas!$A$4:$A$22</xm:f>
          </x14:formula1>
          <xm:sqref>I7:P7</xm:sqref>
        </x14:dataValidation>
        <x14:dataValidation type="list" allowBlank="1" showInputMessage="1" showErrorMessage="1" xr:uid="{00000000-0002-0000-0300-00007B000000}">
          <x14:formula1>
            <xm:f>Listas!$B$60:$B$77</xm:f>
          </x14:formula1>
          <xm:sqref>D20:D24 D26:D30</xm:sqref>
        </x14:dataValidation>
        <x14:dataValidation type="list" allowBlank="1" showInputMessage="1" showErrorMessage="1" xr:uid="{00000000-0002-0000-0300-00007C000000}">
          <x14:formula1>
            <xm:f>'C:\Users\oeencisog\Desktop\3. ESCRITORIO\2. RIESGOS 2022\2. MATRICES DE RIESGOS 2022\17. CONTROL INTERNO\[2. MATRIZ INSTITUCIONAL DE RIESGOS DE CORRUPCIÓN - OCI.xlsx]Listas'!#REF!</xm:f>
          </x14:formula1>
          <xm:sqref>BQ74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AF26"/>
  <sheetViews>
    <sheetView showGridLines="0" topLeftCell="A19"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1189" t="s">
        <v>22</v>
      </c>
      <c r="C3" s="1189"/>
      <c r="D3" s="1189"/>
      <c r="E3" s="1189"/>
    </row>
    <row r="4" spans="2:5" ht="66.75" customHeight="1" x14ac:dyDescent="0.2">
      <c r="B4" s="1189"/>
      <c r="C4" s="1189"/>
      <c r="D4" s="1189"/>
      <c r="E4" s="1189"/>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1194" t="s">
        <v>32</v>
      </c>
      <c r="C15" s="1194"/>
      <c r="D15" s="1194"/>
      <c r="E15" s="1194"/>
    </row>
    <row r="16" spans="2:5" ht="25.5" customHeight="1" thickBot="1" x14ac:dyDescent="0.25">
      <c r="B16" s="1194"/>
      <c r="C16" s="1194"/>
      <c r="D16" s="1194"/>
      <c r="E16" s="1194"/>
    </row>
    <row r="17" spans="2:32" ht="36" customHeight="1" thickBot="1" x14ac:dyDescent="0.25">
      <c r="F17" s="1181" t="s">
        <v>126</v>
      </c>
      <c r="G17" s="1182"/>
      <c r="H17" s="1183"/>
      <c r="I17" s="1184" t="s">
        <v>103</v>
      </c>
      <c r="J17" s="1185"/>
      <c r="K17" s="1186"/>
      <c r="L17" s="1208" t="s">
        <v>127</v>
      </c>
      <c r="M17" s="1185"/>
      <c r="N17" s="1209"/>
      <c r="O17" s="1184" t="s">
        <v>133</v>
      </c>
      <c r="P17" s="1185"/>
      <c r="Q17" s="1209"/>
      <c r="R17" s="1199" t="s">
        <v>139</v>
      </c>
      <c r="S17" s="1200"/>
      <c r="T17" s="1201"/>
      <c r="U17" s="1199" t="s">
        <v>145</v>
      </c>
      <c r="V17" s="1200"/>
      <c r="W17" s="1210"/>
      <c r="X17" s="1211" t="s">
        <v>150</v>
      </c>
      <c r="Y17" s="1200"/>
      <c r="Z17" s="1201"/>
      <c r="AA17" s="1199" t="s">
        <v>114</v>
      </c>
      <c r="AB17" s="1200"/>
      <c r="AC17" s="1201"/>
      <c r="AD17" s="1199" t="s">
        <v>166</v>
      </c>
      <c r="AE17" s="1200"/>
      <c r="AF17" s="1201"/>
    </row>
    <row r="18" spans="2:32" ht="15.75" customHeight="1" thickBot="1" x14ac:dyDescent="0.25">
      <c r="B18" s="1" t="s">
        <v>23</v>
      </c>
      <c r="C18" s="7" t="s">
        <v>24</v>
      </c>
      <c r="D18" s="1190" t="s">
        <v>10</v>
      </c>
      <c r="E18" s="1191"/>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6" t="s">
        <v>23</v>
      </c>
      <c r="AE18" s="56" t="s">
        <v>24</v>
      </c>
      <c r="AF18" s="53" t="s">
        <v>10</v>
      </c>
    </row>
    <row r="19" spans="2:32" ht="51.75" customHeight="1" thickBot="1" x14ac:dyDescent="0.25">
      <c r="B19" s="161" t="s">
        <v>344</v>
      </c>
      <c r="C19" s="60" t="s">
        <v>72</v>
      </c>
      <c r="D19" s="1197" t="s">
        <v>25</v>
      </c>
      <c r="E19" s="1198"/>
      <c r="F19" s="16"/>
      <c r="G19" s="21"/>
      <c r="H19" s="22"/>
      <c r="I19" s="9"/>
      <c r="J19" s="10"/>
      <c r="K19" s="59"/>
      <c r="L19" s="9"/>
      <c r="M19" s="10"/>
      <c r="N19" s="10"/>
      <c r="O19" s="9"/>
      <c r="P19" s="10"/>
      <c r="Q19" s="59"/>
      <c r="R19" s="9"/>
      <c r="S19" s="10"/>
      <c r="T19" s="10"/>
      <c r="U19" s="9"/>
      <c r="V19" s="10"/>
      <c r="W19" s="59"/>
      <c r="X19" s="9"/>
      <c r="Y19" s="10"/>
      <c r="Z19" s="59"/>
      <c r="AA19" s="9"/>
      <c r="AB19" s="10"/>
      <c r="AC19" s="59"/>
      <c r="AD19" s="9"/>
      <c r="AE19" s="10"/>
      <c r="AF19" s="53"/>
    </row>
    <row r="20" spans="2:32" ht="43.5" customHeight="1" thickBot="1" x14ac:dyDescent="0.25">
      <c r="B20" s="162" t="s">
        <v>343</v>
      </c>
      <c r="C20" s="60" t="s">
        <v>73</v>
      </c>
      <c r="D20" s="1195" t="s">
        <v>172</v>
      </c>
      <c r="E20" s="1196"/>
      <c r="F20" s="16"/>
      <c r="G20" s="21"/>
      <c r="H20" s="22"/>
      <c r="I20" s="9"/>
      <c r="J20" s="10"/>
      <c r="K20" s="59"/>
      <c r="L20" s="9"/>
      <c r="M20" s="10"/>
      <c r="N20" s="10"/>
      <c r="O20" s="9"/>
      <c r="P20" s="10"/>
      <c r="Q20" s="59"/>
      <c r="R20" s="9"/>
      <c r="S20" s="10"/>
      <c r="T20" s="10"/>
      <c r="U20" s="9"/>
      <c r="V20" s="10"/>
      <c r="W20" s="59"/>
      <c r="X20" s="9"/>
      <c r="Y20" s="10"/>
      <c r="Z20" s="59"/>
      <c r="AA20" s="9"/>
      <c r="AB20" s="10"/>
      <c r="AC20" s="59"/>
      <c r="AD20" s="9"/>
      <c r="AE20" s="10"/>
      <c r="AF20" s="53"/>
    </row>
    <row r="21" spans="2:32" ht="43.5" customHeight="1" thickBot="1" x14ac:dyDescent="0.25">
      <c r="B21" s="162" t="s">
        <v>342</v>
      </c>
      <c r="C21" s="60" t="s">
        <v>74</v>
      </c>
      <c r="D21" s="1195" t="s">
        <v>171</v>
      </c>
      <c r="E21" s="1196"/>
      <c r="F21" s="16"/>
      <c r="G21" s="21"/>
      <c r="H21" s="22"/>
      <c r="I21" s="9"/>
      <c r="J21" s="10"/>
      <c r="K21" s="59"/>
      <c r="L21" s="9"/>
      <c r="M21" s="10"/>
      <c r="N21" s="10"/>
      <c r="O21" s="9"/>
      <c r="P21" s="10"/>
      <c r="Q21" s="59"/>
      <c r="R21" s="9"/>
      <c r="S21" s="10"/>
      <c r="T21" s="10"/>
      <c r="U21" s="9"/>
      <c r="V21" s="10"/>
      <c r="W21" s="59"/>
      <c r="X21" s="9"/>
      <c r="Y21" s="10"/>
      <c r="Z21" s="59"/>
      <c r="AA21" s="9"/>
      <c r="AB21" s="10"/>
      <c r="AC21" s="59"/>
      <c r="AD21" s="9"/>
      <c r="AE21" s="10"/>
      <c r="AF21" s="53"/>
    </row>
    <row r="22" spans="2:32" ht="111.75" customHeight="1" thickBot="1" x14ac:dyDescent="0.25">
      <c r="B22" s="6">
        <v>5</v>
      </c>
      <c r="C22" s="8" t="s">
        <v>72</v>
      </c>
      <c r="D22" s="1192" t="s">
        <v>25</v>
      </c>
      <c r="E22" s="1193"/>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2" t="s">
        <v>115</v>
      </c>
      <c r="AD22" s="15">
        <v>5</v>
      </c>
      <c r="AE22" s="13" t="s">
        <v>104</v>
      </c>
      <c r="AF22" s="54" t="s">
        <v>169</v>
      </c>
    </row>
    <row r="23" spans="2:32" ht="104.25" customHeight="1" thickBot="1" x14ac:dyDescent="0.25">
      <c r="B23" s="6">
        <v>4</v>
      </c>
      <c r="C23" s="8" t="s">
        <v>73</v>
      </c>
      <c r="D23" s="1187" t="s">
        <v>26</v>
      </c>
      <c r="E23" s="1188"/>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2" t="s">
        <v>116</v>
      </c>
      <c r="AD23" s="15">
        <v>4</v>
      </c>
      <c r="AE23" s="13" t="s">
        <v>106</v>
      </c>
      <c r="AF23" s="55" t="s">
        <v>167</v>
      </c>
    </row>
    <row r="24" spans="2:32" ht="94.5" customHeight="1" thickBot="1" x14ac:dyDescent="0.25">
      <c r="B24" s="6">
        <v>3</v>
      </c>
      <c r="C24" s="8" t="s">
        <v>74</v>
      </c>
      <c r="D24" s="1187" t="s">
        <v>27</v>
      </c>
      <c r="E24" s="1188"/>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2" t="s">
        <v>117</v>
      </c>
      <c r="AD24" s="15">
        <v>3</v>
      </c>
      <c r="AE24" s="13" t="s">
        <v>108</v>
      </c>
      <c r="AF24" s="55" t="s">
        <v>168</v>
      </c>
    </row>
    <row r="25" spans="2:32" ht="113.25" customHeight="1" thickBot="1" x14ac:dyDescent="0.25">
      <c r="B25" s="6">
        <v>2</v>
      </c>
      <c r="C25" s="8" t="s">
        <v>75</v>
      </c>
      <c r="D25" s="1187" t="s">
        <v>28</v>
      </c>
      <c r="E25" s="1188"/>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1202" t="s">
        <v>170</v>
      </c>
      <c r="AE25" s="1203"/>
      <c r="AF25" s="1204"/>
    </row>
    <row r="26" spans="2:32" ht="90.75" customHeight="1" thickBot="1" x14ac:dyDescent="0.25">
      <c r="B26" s="6">
        <v>1</v>
      </c>
      <c r="C26" s="8" t="s">
        <v>76</v>
      </c>
      <c r="D26" s="1187" t="s">
        <v>29</v>
      </c>
      <c r="E26" s="1188"/>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1205"/>
      <c r="AE26" s="1206"/>
      <c r="AF26" s="1207"/>
    </row>
  </sheetData>
  <mergeCells count="21">
    <mergeCell ref="AD17:AF17"/>
    <mergeCell ref="AD25:AF26"/>
    <mergeCell ref="AA17:AC17"/>
    <mergeCell ref="L17:N17"/>
    <mergeCell ref="O17:Q17"/>
    <mergeCell ref="R17:T17"/>
    <mergeCell ref="U17:W17"/>
    <mergeCell ref="X17:Z17"/>
    <mergeCell ref="F17:H17"/>
    <mergeCell ref="I17:K17"/>
    <mergeCell ref="D26:E26"/>
    <mergeCell ref="B3:E4"/>
    <mergeCell ref="D18:E18"/>
    <mergeCell ref="D22:E22"/>
    <mergeCell ref="D23:E23"/>
    <mergeCell ref="D24:E24"/>
    <mergeCell ref="D25:E25"/>
    <mergeCell ref="B15:E16"/>
    <mergeCell ref="D20:E20"/>
    <mergeCell ref="D21:E21"/>
    <mergeCell ref="D19:E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5"/>
  <sheetViews>
    <sheetView view="pageBreakPreview" topLeftCell="A16" zoomScale="60" zoomScaleNormal="100" workbookViewId="0">
      <selection activeCell="O8" sqref="O8"/>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1290" t="s">
        <v>324</v>
      </c>
      <c r="B1" s="1290"/>
      <c r="C1" s="1290"/>
      <c r="D1" s="1290"/>
      <c r="E1" s="1290"/>
      <c r="F1" s="1290"/>
      <c r="G1" s="1290"/>
      <c r="H1" s="1290"/>
      <c r="I1" s="1290"/>
      <c r="J1" s="1290"/>
      <c r="L1" s="1291" t="s">
        <v>325</v>
      </c>
      <c r="M1" s="1291"/>
      <c r="N1" s="1291"/>
      <c r="O1" s="1291"/>
      <c r="P1" s="1291"/>
      <c r="Q1" s="1291"/>
    </row>
    <row r="2" spans="1:17" ht="25.5" customHeight="1" x14ac:dyDescent="0.2">
      <c r="A2" s="1290"/>
      <c r="B2" s="1290"/>
      <c r="C2" s="1290"/>
      <c r="D2" s="1290"/>
      <c r="E2" s="1290"/>
      <c r="F2" s="1290"/>
      <c r="G2" s="1290"/>
      <c r="H2" s="1290"/>
      <c r="I2" s="1290"/>
      <c r="J2" s="1290"/>
      <c r="L2" s="1291"/>
      <c r="M2" s="1291"/>
      <c r="N2" s="1291"/>
      <c r="O2" s="1291"/>
      <c r="P2" s="1291"/>
      <c r="Q2" s="1291"/>
    </row>
    <row r="3" spans="1:17" ht="15.75" thickBot="1" x14ac:dyDescent="0.3">
      <c r="C3" s="57"/>
      <c r="D3" s="57"/>
      <c r="E3" s="57"/>
      <c r="F3" s="57"/>
      <c r="G3" s="57"/>
      <c r="H3" s="57"/>
      <c r="I3" s="57"/>
      <c r="J3" s="57"/>
      <c r="K3" s="57"/>
    </row>
    <row r="4" spans="1:17" ht="45" customHeight="1" x14ac:dyDescent="0.25">
      <c r="A4" s="1215" t="s">
        <v>54</v>
      </c>
      <c r="B4" s="1215" t="s">
        <v>259</v>
      </c>
      <c r="C4" s="1215" t="s">
        <v>184</v>
      </c>
      <c r="D4" s="1235" t="s">
        <v>185</v>
      </c>
      <c r="E4" s="1215" t="s">
        <v>186</v>
      </c>
      <c r="F4" s="1215" t="s">
        <v>187</v>
      </c>
      <c r="G4" s="1221" t="s">
        <v>188</v>
      </c>
      <c r="H4" s="1222"/>
      <c r="I4" s="1223"/>
      <c r="J4" s="1215" t="s">
        <v>221</v>
      </c>
      <c r="K4" s="57"/>
      <c r="L4" s="160" t="s">
        <v>222</v>
      </c>
      <c r="M4" s="140" t="s">
        <v>223</v>
      </c>
      <c r="N4" s="1212" t="s">
        <v>224</v>
      </c>
    </row>
    <row r="5" spans="1:17" ht="29.25" customHeight="1" thickBot="1" x14ac:dyDescent="0.3">
      <c r="A5" s="1216"/>
      <c r="B5" s="1216"/>
      <c r="C5" s="1216"/>
      <c r="D5" s="1236"/>
      <c r="E5" s="1216"/>
      <c r="F5" s="1216"/>
      <c r="G5" s="1224"/>
      <c r="H5" s="1225"/>
      <c r="I5" s="1226"/>
      <c r="J5" s="1216"/>
      <c r="K5" s="57"/>
      <c r="L5" s="158" t="s">
        <v>225</v>
      </c>
      <c r="M5" s="158" t="s">
        <v>226</v>
      </c>
      <c r="N5" s="1213"/>
    </row>
    <row r="6" spans="1:17" ht="33.75" customHeight="1" thickBot="1" x14ac:dyDescent="0.3">
      <c r="A6" s="1217"/>
      <c r="B6" s="1217"/>
      <c r="C6" s="155"/>
      <c r="D6" s="148"/>
      <c r="E6" s="155"/>
      <c r="F6" s="1217"/>
      <c r="G6" s="156" t="s">
        <v>189</v>
      </c>
      <c r="H6" s="156" t="s">
        <v>323</v>
      </c>
      <c r="I6" s="156" t="s">
        <v>39</v>
      </c>
      <c r="J6" s="1217"/>
      <c r="K6" s="57"/>
      <c r="L6" s="158" t="s">
        <v>74</v>
      </c>
      <c r="M6" s="158" t="s">
        <v>227</v>
      </c>
      <c r="N6" s="1213"/>
    </row>
    <row r="7" spans="1:17" ht="65.25" customHeight="1" x14ac:dyDescent="0.25">
      <c r="A7" s="1275">
        <v>1</v>
      </c>
      <c r="B7" s="1278"/>
      <c r="C7" s="1281" t="s">
        <v>40</v>
      </c>
      <c r="D7" s="1227" t="s">
        <v>190</v>
      </c>
      <c r="E7" s="1229" t="s">
        <v>191</v>
      </c>
      <c r="F7" s="113" t="s">
        <v>192</v>
      </c>
      <c r="G7" s="114"/>
      <c r="H7" s="114"/>
      <c r="I7" s="113"/>
      <c r="J7" s="149">
        <v>15</v>
      </c>
      <c r="K7" s="57"/>
      <c r="L7" s="158" t="s">
        <v>228</v>
      </c>
      <c r="M7" s="159" t="s">
        <v>229</v>
      </c>
      <c r="N7" s="1214"/>
    </row>
    <row r="8" spans="1:17" ht="48" customHeight="1" thickBot="1" x14ac:dyDescent="0.3">
      <c r="A8" s="1276"/>
      <c r="B8" s="1279"/>
      <c r="C8" s="1282"/>
      <c r="D8" s="1228"/>
      <c r="E8" s="1230"/>
      <c r="F8" s="115" t="s">
        <v>193</v>
      </c>
      <c r="G8" s="116"/>
      <c r="H8" s="117"/>
      <c r="I8" s="115"/>
      <c r="J8" s="150">
        <v>0</v>
      </c>
      <c r="K8" s="57"/>
      <c r="L8" s="136"/>
      <c r="M8" s="136"/>
      <c r="N8" s="136"/>
    </row>
    <row r="9" spans="1:17" ht="48" customHeight="1" x14ac:dyDescent="0.25">
      <c r="A9" s="1276"/>
      <c r="B9" s="1279"/>
      <c r="C9" s="1282"/>
      <c r="D9" s="1231" t="s">
        <v>194</v>
      </c>
      <c r="E9" s="1234" t="s">
        <v>195</v>
      </c>
      <c r="F9" s="118" t="s">
        <v>196</v>
      </c>
      <c r="G9" s="119"/>
      <c r="H9" s="119"/>
      <c r="I9" s="118"/>
      <c r="J9" s="151">
        <v>15</v>
      </c>
      <c r="K9" s="57"/>
      <c r="L9" s="140" t="s">
        <v>230</v>
      </c>
      <c r="M9" s="140" t="s">
        <v>231</v>
      </c>
      <c r="N9" s="1250" t="s">
        <v>232</v>
      </c>
    </row>
    <row r="10" spans="1:17" ht="48" customHeight="1" thickBot="1" x14ac:dyDescent="0.3">
      <c r="A10" s="1276"/>
      <c r="B10" s="1279"/>
      <c r="C10" s="1282"/>
      <c r="D10" s="1232"/>
      <c r="E10" s="1234"/>
      <c r="F10" s="120" t="s">
        <v>197</v>
      </c>
      <c r="G10" s="121"/>
      <c r="H10" s="122"/>
      <c r="I10" s="120"/>
      <c r="J10" s="152">
        <v>0</v>
      </c>
      <c r="K10" s="57"/>
      <c r="L10" s="141" t="s">
        <v>228</v>
      </c>
      <c r="M10" s="142" t="s">
        <v>233</v>
      </c>
      <c r="N10" s="1251"/>
    </row>
    <row r="11" spans="1:17" ht="48" customHeight="1" x14ac:dyDescent="0.25">
      <c r="A11" s="1276"/>
      <c r="B11" s="1279"/>
      <c r="C11" s="1282"/>
      <c r="D11" s="1227" t="s">
        <v>198</v>
      </c>
      <c r="E11" s="1229" t="s">
        <v>199</v>
      </c>
      <c r="F11" s="113" t="s">
        <v>200</v>
      </c>
      <c r="G11" s="114"/>
      <c r="H11" s="114"/>
      <c r="I11" s="113"/>
      <c r="J11" s="149">
        <v>15</v>
      </c>
      <c r="K11" s="57"/>
      <c r="L11" s="141" t="s">
        <v>74</v>
      </c>
      <c r="M11" s="142" t="s">
        <v>234</v>
      </c>
      <c r="N11" s="1251"/>
    </row>
    <row r="12" spans="1:17" ht="65.25" customHeight="1" thickBot="1" x14ac:dyDescent="0.3">
      <c r="A12" s="1276"/>
      <c r="B12" s="1279"/>
      <c r="C12" s="1282"/>
      <c r="D12" s="1228"/>
      <c r="E12" s="1230"/>
      <c r="F12" s="115" t="s">
        <v>201</v>
      </c>
      <c r="G12" s="116"/>
      <c r="H12" s="117"/>
      <c r="I12" s="115"/>
      <c r="J12" s="150">
        <v>0</v>
      </c>
      <c r="K12" s="57"/>
      <c r="L12" s="141" t="s">
        <v>225</v>
      </c>
      <c r="M12" s="143" t="s">
        <v>235</v>
      </c>
      <c r="N12" s="1252"/>
    </row>
    <row r="13" spans="1:17" ht="48" customHeight="1" thickBot="1" x14ac:dyDescent="0.3">
      <c r="A13" s="1276"/>
      <c r="B13" s="1279"/>
      <c r="C13" s="1282"/>
      <c r="D13" s="1231" t="s">
        <v>202</v>
      </c>
      <c r="E13" s="1234" t="s">
        <v>203</v>
      </c>
      <c r="F13" s="118" t="s">
        <v>204</v>
      </c>
      <c r="G13" s="119"/>
      <c r="H13" s="119"/>
      <c r="I13" s="118"/>
      <c r="J13" s="151">
        <v>15</v>
      </c>
      <c r="K13" s="57"/>
    </row>
    <row r="14" spans="1:17" ht="64.5" customHeight="1" thickTop="1" thickBot="1" x14ac:dyDescent="0.3">
      <c r="A14" s="1276"/>
      <c r="B14" s="1279"/>
      <c r="C14" s="1282"/>
      <c r="D14" s="1233"/>
      <c r="E14" s="1234"/>
      <c r="F14" s="123" t="s">
        <v>205</v>
      </c>
      <c r="G14" s="124"/>
      <c r="H14" s="119"/>
      <c r="I14" s="123"/>
      <c r="J14" s="153">
        <v>10</v>
      </c>
      <c r="K14" s="57"/>
      <c r="L14" s="157" t="s">
        <v>236</v>
      </c>
      <c r="M14" s="157" t="s">
        <v>237</v>
      </c>
      <c r="N14" s="157" t="s">
        <v>238</v>
      </c>
      <c r="O14" s="157" t="s">
        <v>239</v>
      </c>
      <c r="P14" s="157" t="s">
        <v>240</v>
      </c>
      <c r="Q14" s="157" t="s">
        <v>241</v>
      </c>
    </row>
    <row r="15" spans="1:17" ht="48" customHeight="1" thickTop="1" thickBot="1" x14ac:dyDescent="0.3">
      <c r="A15" s="1276"/>
      <c r="B15" s="1279"/>
      <c r="C15" s="1282"/>
      <c r="D15" s="1232"/>
      <c r="E15" s="1234"/>
      <c r="F15" s="120" t="s">
        <v>206</v>
      </c>
      <c r="G15" s="121"/>
      <c r="H15" s="122"/>
      <c r="I15" s="120"/>
      <c r="J15" s="152">
        <v>0</v>
      </c>
      <c r="K15" s="57"/>
      <c r="L15" s="1253" t="s">
        <v>242</v>
      </c>
      <c r="M15" s="144" t="s">
        <v>243</v>
      </c>
      <c r="N15" s="144" t="s">
        <v>244</v>
      </c>
      <c r="O15" s="145" t="s">
        <v>245</v>
      </c>
      <c r="P15" s="145">
        <v>2</v>
      </c>
      <c r="Q15" s="145">
        <v>2</v>
      </c>
    </row>
    <row r="16" spans="1:17" ht="48" customHeight="1" thickTop="1" thickBot="1" x14ac:dyDescent="0.3">
      <c r="A16" s="1276"/>
      <c r="B16" s="1279"/>
      <c r="C16" s="1282"/>
      <c r="D16" s="1227" t="s">
        <v>207</v>
      </c>
      <c r="E16" s="1229" t="s">
        <v>208</v>
      </c>
      <c r="F16" s="113" t="s">
        <v>209</v>
      </c>
      <c r="G16" s="114"/>
      <c r="H16" s="114"/>
      <c r="I16" s="113"/>
      <c r="J16" s="149">
        <v>15</v>
      </c>
      <c r="K16" s="57"/>
      <c r="L16" s="1254"/>
      <c r="M16" s="144" t="s">
        <v>246</v>
      </c>
      <c r="N16" s="144" t="s">
        <v>247</v>
      </c>
      <c r="O16" s="145" t="s">
        <v>248</v>
      </c>
      <c r="P16" s="145">
        <v>1</v>
      </c>
      <c r="Q16" s="145">
        <v>1</v>
      </c>
    </row>
    <row r="17" spans="1:17" ht="48" customHeight="1" thickTop="1" thickBot="1" x14ac:dyDescent="0.3">
      <c r="A17" s="1276"/>
      <c r="B17" s="1279"/>
      <c r="C17" s="1282"/>
      <c r="D17" s="1228"/>
      <c r="E17" s="1230"/>
      <c r="F17" s="125" t="s">
        <v>210</v>
      </c>
      <c r="G17" s="116"/>
      <c r="H17" s="117"/>
      <c r="I17" s="125"/>
      <c r="J17" s="150">
        <v>0</v>
      </c>
      <c r="K17" s="57"/>
      <c r="L17" s="1254"/>
      <c r="M17" s="144" t="s">
        <v>249</v>
      </c>
      <c r="N17" s="144" t="s">
        <v>250</v>
      </c>
      <c r="O17" s="145" t="s">
        <v>248</v>
      </c>
      <c r="P17" s="145">
        <v>0</v>
      </c>
      <c r="Q17" s="145">
        <v>0</v>
      </c>
    </row>
    <row r="18" spans="1:17" ht="48" customHeight="1" thickTop="1" thickBot="1" x14ac:dyDescent="0.3">
      <c r="A18" s="1276"/>
      <c r="B18" s="1279"/>
      <c r="C18" s="1282"/>
      <c r="D18" s="1231" t="s">
        <v>211</v>
      </c>
      <c r="E18" s="1234" t="s">
        <v>212</v>
      </c>
      <c r="F18" s="118" t="s">
        <v>213</v>
      </c>
      <c r="G18" s="119"/>
      <c r="H18" s="119"/>
      <c r="I18" s="118"/>
      <c r="J18" s="151">
        <v>15</v>
      </c>
      <c r="K18" s="57"/>
      <c r="L18" s="1255" t="s">
        <v>251</v>
      </c>
      <c r="M18" s="146" t="s">
        <v>243</v>
      </c>
      <c r="N18" s="146" t="s">
        <v>252</v>
      </c>
      <c r="O18" s="147" t="s">
        <v>248</v>
      </c>
      <c r="P18" s="147">
        <v>1</v>
      </c>
      <c r="Q18" s="147">
        <v>1</v>
      </c>
    </row>
    <row r="19" spans="1:17" ht="66.75" customHeight="1" thickTop="1" thickBot="1" x14ac:dyDescent="0.3">
      <c r="A19" s="1276"/>
      <c r="B19" s="1279"/>
      <c r="C19" s="1282"/>
      <c r="D19" s="1232"/>
      <c r="E19" s="1234"/>
      <c r="F19" s="120" t="s">
        <v>214</v>
      </c>
      <c r="G19" s="121"/>
      <c r="H19" s="122"/>
      <c r="I19" s="120"/>
      <c r="J19" s="152">
        <v>0</v>
      </c>
      <c r="K19" s="57"/>
      <c r="L19" s="1255"/>
      <c r="M19" s="146" t="s">
        <v>246</v>
      </c>
      <c r="N19" s="146" t="s">
        <v>253</v>
      </c>
      <c r="O19" s="147" t="s">
        <v>248</v>
      </c>
      <c r="P19" s="147">
        <v>1</v>
      </c>
      <c r="Q19" s="147">
        <v>1</v>
      </c>
    </row>
    <row r="20" spans="1:17" ht="48" customHeight="1" thickTop="1" thickBot="1" x14ac:dyDescent="0.3">
      <c r="A20" s="1276"/>
      <c r="B20" s="1279"/>
      <c r="C20" s="1282"/>
      <c r="D20" s="1227" t="s">
        <v>215</v>
      </c>
      <c r="E20" s="1229" t="s">
        <v>216</v>
      </c>
      <c r="F20" s="126" t="s">
        <v>217</v>
      </c>
      <c r="G20" s="127"/>
      <c r="H20" s="114"/>
      <c r="I20" s="126"/>
      <c r="J20" s="149">
        <v>10</v>
      </c>
      <c r="K20" s="57"/>
      <c r="L20" s="1255"/>
      <c r="M20" s="146" t="s">
        <v>249</v>
      </c>
      <c r="N20" s="146" t="s">
        <v>254</v>
      </c>
      <c r="O20" s="147" t="s">
        <v>248</v>
      </c>
      <c r="P20" s="147">
        <v>0</v>
      </c>
      <c r="Q20" s="147">
        <v>0</v>
      </c>
    </row>
    <row r="21" spans="1:17" ht="48" customHeight="1" thickTop="1" thickBot="1" x14ac:dyDescent="0.3">
      <c r="A21" s="1276"/>
      <c r="B21" s="1279"/>
      <c r="C21" s="1282"/>
      <c r="D21" s="1284"/>
      <c r="E21" s="1285"/>
      <c r="F21" s="128" t="s">
        <v>218</v>
      </c>
      <c r="G21" s="129"/>
      <c r="H21" s="130"/>
      <c r="I21" s="128"/>
      <c r="J21" s="154">
        <v>5</v>
      </c>
      <c r="K21" s="57"/>
      <c r="L21" s="1253" t="s">
        <v>255</v>
      </c>
      <c r="M21" s="144" t="s">
        <v>243</v>
      </c>
      <c r="N21" s="144" t="s">
        <v>256</v>
      </c>
      <c r="O21" s="145" t="s">
        <v>248</v>
      </c>
      <c r="P21" s="145">
        <v>0</v>
      </c>
      <c r="Q21" s="145">
        <v>0</v>
      </c>
    </row>
    <row r="22" spans="1:17" ht="48" customHeight="1" thickTop="1" thickBot="1" x14ac:dyDescent="0.3">
      <c r="A22" s="1277"/>
      <c r="B22" s="1280"/>
      <c r="C22" s="1283"/>
      <c r="D22" s="1228"/>
      <c r="E22" s="1230"/>
      <c r="F22" s="131" t="s">
        <v>219</v>
      </c>
      <c r="G22" s="132"/>
      <c r="H22" s="117"/>
      <c r="I22" s="131"/>
      <c r="J22" s="150">
        <v>0</v>
      </c>
      <c r="K22" s="57"/>
      <c r="L22" s="1253"/>
      <c r="M22" s="144" t="s">
        <v>246</v>
      </c>
      <c r="N22" s="144" t="s">
        <v>257</v>
      </c>
      <c r="O22" s="145" t="s">
        <v>248</v>
      </c>
      <c r="P22" s="145">
        <v>0</v>
      </c>
      <c r="Q22" s="145">
        <v>0</v>
      </c>
    </row>
    <row r="23" spans="1:17" ht="35.25" customHeight="1" thickTop="1" thickBot="1" x14ac:dyDescent="0.3">
      <c r="A23" s="111"/>
      <c r="B23" s="111"/>
      <c r="C23" s="112"/>
      <c r="D23" s="112"/>
      <c r="E23" s="112"/>
      <c r="F23" s="133" t="s">
        <v>220</v>
      </c>
      <c r="G23" s="1263"/>
      <c r="H23" s="1264"/>
      <c r="I23" s="1264"/>
      <c r="J23" s="1265"/>
      <c r="K23" s="57"/>
      <c r="L23" s="1253"/>
      <c r="M23" s="144" t="s">
        <v>249</v>
      </c>
      <c r="N23" s="144" t="s">
        <v>258</v>
      </c>
      <c r="O23" s="145" t="s">
        <v>248</v>
      </c>
      <c r="P23" s="145">
        <v>0</v>
      </c>
      <c r="Q23" s="145">
        <v>0</v>
      </c>
    </row>
    <row r="24" spans="1:17" ht="30.75" customHeight="1" thickTop="1" thickBot="1" x14ac:dyDescent="0.3">
      <c r="A24" s="1218" t="s">
        <v>314</v>
      </c>
      <c r="B24" s="1218"/>
      <c r="C24" s="1218"/>
      <c r="D24" s="1218"/>
      <c r="E24" s="112"/>
      <c r="F24" s="128" t="s">
        <v>269</v>
      </c>
      <c r="G24" s="1261"/>
      <c r="H24" s="1262"/>
      <c r="I24" s="134"/>
      <c r="J24" s="135"/>
      <c r="K24" s="102"/>
      <c r="L24" s="139"/>
      <c r="M24" s="137"/>
      <c r="N24" s="137"/>
      <c r="O24" s="138"/>
      <c r="P24" s="138"/>
      <c r="Q24" s="138"/>
    </row>
    <row r="25" spans="1:17" ht="16.5" thickTop="1" thickBot="1" x14ac:dyDescent="0.3">
      <c r="C25" s="57"/>
      <c r="D25" s="57"/>
      <c r="E25" s="57"/>
      <c r="F25" s="57"/>
      <c r="G25" s="57"/>
      <c r="H25" s="57"/>
      <c r="I25" s="57"/>
      <c r="J25" s="57"/>
      <c r="K25" s="57"/>
    </row>
    <row r="26" spans="1:17" ht="22.5" customHeight="1" x14ac:dyDescent="0.25">
      <c r="A26" s="1272" t="s">
        <v>54</v>
      </c>
      <c r="B26" s="1272" t="s">
        <v>259</v>
      </c>
      <c r="C26" s="1272" t="s">
        <v>184</v>
      </c>
      <c r="D26" s="1272" t="s">
        <v>185</v>
      </c>
      <c r="E26" s="1272" t="s">
        <v>186</v>
      </c>
      <c r="F26" s="1272" t="s">
        <v>187</v>
      </c>
      <c r="G26" s="1266" t="s">
        <v>188</v>
      </c>
      <c r="H26" s="1267"/>
      <c r="I26" s="1268"/>
      <c r="J26" s="1272" t="s">
        <v>221</v>
      </c>
      <c r="K26" s="57"/>
      <c r="L26" s="91" t="s">
        <v>222</v>
      </c>
      <c r="M26" s="91" t="s">
        <v>223</v>
      </c>
      <c r="N26" s="1256" t="s">
        <v>224</v>
      </c>
    </row>
    <row r="27" spans="1:17" ht="34.5" customHeight="1" thickBot="1" x14ac:dyDescent="0.3">
      <c r="A27" s="1273"/>
      <c r="B27" s="1273"/>
      <c r="C27" s="1273"/>
      <c r="D27" s="1273"/>
      <c r="E27" s="1273"/>
      <c r="F27" s="1273"/>
      <c r="G27" s="1269"/>
      <c r="H27" s="1270"/>
      <c r="I27" s="1271"/>
      <c r="J27" s="1273"/>
      <c r="K27" s="57"/>
      <c r="L27" s="92" t="s">
        <v>225</v>
      </c>
      <c r="M27" s="92" t="s">
        <v>226</v>
      </c>
      <c r="N27" s="1257"/>
    </row>
    <row r="28" spans="1:17" ht="51.75" customHeight="1" thickBot="1" x14ac:dyDescent="0.3">
      <c r="A28" s="1274"/>
      <c r="B28" s="1274"/>
      <c r="C28" s="61"/>
      <c r="D28" s="61"/>
      <c r="E28" s="61"/>
      <c r="F28" s="1274"/>
      <c r="G28" s="62" t="s">
        <v>189</v>
      </c>
      <c r="H28" s="62"/>
      <c r="I28" s="62" t="s">
        <v>39</v>
      </c>
      <c r="J28" s="1274"/>
      <c r="K28" s="57"/>
      <c r="L28" s="92" t="s">
        <v>74</v>
      </c>
      <c r="M28" s="92" t="s">
        <v>227</v>
      </c>
      <c r="N28" s="1257"/>
    </row>
    <row r="29" spans="1:17" ht="15" x14ac:dyDescent="0.25">
      <c r="A29" s="1275">
        <v>2</v>
      </c>
      <c r="B29" s="1275" t="e">
        <f>'3. MATRIZ DE RIESGOS'!#REF!</f>
        <v>#REF!</v>
      </c>
      <c r="C29" s="1287" t="s">
        <v>40</v>
      </c>
      <c r="D29" s="1240" t="s">
        <v>190</v>
      </c>
      <c r="E29" s="1243" t="s">
        <v>191</v>
      </c>
      <c r="F29" s="63" t="s">
        <v>192</v>
      </c>
      <c r="G29" s="64" t="s">
        <v>260</v>
      </c>
      <c r="H29" s="64">
        <f>COUNTIF(G29,G29)*J29</f>
        <v>15</v>
      </c>
      <c r="I29" s="63"/>
      <c r="J29" s="65">
        <v>15</v>
      </c>
      <c r="K29" s="57"/>
      <c r="L29" s="92" t="s">
        <v>228</v>
      </c>
      <c r="M29" s="93" t="s">
        <v>229</v>
      </c>
      <c r="N29" s="1258"/>
    </row>
    <row r="30" spans="1:17" ht="15.75" thickBot="1" x14ac:dyDescent="0.3">
      <c r="A30" s="1276"/>
      <c r="B30" s="1276"/>
      <c r="C30" s="1288"/>
      <c r="D30" s="1242"/>
      <c r="E30" s="1245"/>
      <c r="F30" s="66" t="s">
        <v>193</v>
      </c>
      <c r="G30" s="67"/>
      <c r="H30" s="68">
        <f t="shared" ref="H30:H44" si="0">COUNTIF(G30,G30)*J30</f>
        <v>0</v>
      </c>
      <c r="I30" s="66"/>
      <c r="J30" s="69">
        <v>0</v>
      </c>
      <c r="K30" s="57"/>
    </row>
    <row r="31" spans="1:17" ht="22.5" x14ac:dyDescent="0.25">
      <c r="A31" s="1276"/>
      <c r="B31" s="1276"/>
      <c r="C31" s="1288"/>
      <c r="D31" s="1238" t="s">
        <v>194</v>
      </c>
      <c r="E31" s="1237" t="s">
        <v>195</v>
      </c>
      <c r="F31" s="70" t="s">
        <v>196</v>
      </c>
      <c r="G31" s="71" t="s">
        <v>260</v>
      </c>
      <c r="H31" s="71">
        <f t="shared" si="0"/>
        <v>15</v>
      </c>
      <c r="I31" s="70"/>
      <c r="J31" s="72">
        <v>15</v>
      </c>
      <c r="K31" s="57"/>
      <c r="L31" s="91" t="s">
        <v>230</v>
      </c>
      <c r="M31" s="91" t="s">
        <v>231</v>
      </c>
      <c r="N31" s="1256" t="s">
        <v>232</v>
      </c>
    </row>
    <row r="32" spans="1:17" ht="23.25" thickBot="1" x14ac:dyDescent="0.3">
      <c r="A32" s="1276"/>
      <c r="B32" s="1276"/>
      <c r="C32" s="1288"/>
      <c r="D32" s="1239"/>
      <c r="E32" s="1237"/>
      <c r="F32" s="73" t="s">
        <v>197</v>
      </c>
      <c r="G32" s="74"/>
      <c r="H32" s="75">
        <f t="shared" si="0"/>
        <v>0</v>
      </c>
      <c r="I32" s="73"/>
      <c r="J32" s="76">
        <v>0</v>
      </c>
      <c r="K32" s="57"/>
      <c r="L32" s="92" t="s">
        <v>228</v>
      </c>
      <c r="M32" s="94" t="s">
        <v>233</v>
      </c>
      <c r="N32" s="1257"/>
    </row>
    <row r="33" spans="1:17" ht="22.5" x14ac:dyDescent="0.25">
      <c r="A33" s="1276"/>
      <c r="B33" s="1276"/>
      <c r="C33" s="1288"/>
      <c r="D33" s="1240" t="s">
        <v>198</v>
      </c>
      <c r="E33" s="1243" t="s">
        <v>199</v>
      </c>
      <c r="F33" s="63" t="s">
        <v>200</v>
      </c>
      <c r="G33" s="64" t="s">
        <v>260</v>
      </c>
      <c r="H33" s="64">
        <f t="shared" si="0"/>
        <v>15</v>
      </c>
      <c r="I33" s="63"/>
      <c r="J33" s="65">
        <v>15</v>
      </c>
      <c r="K33" s="57"/>
      <c r="L33" s="92" t="s">
        <v>74</v>
      </c>
      <c r="M33" s="94" t="s">
        <v>234</v>
      </c>
      <c r="N33" s="1257"/>
    </row>
    <row r="34" spans="1:17" ht="23.25" thickBot="1" x14ac:dyDescent="0.3">
      <c r="A34" s="1276"/>
      <c r="B34" s="1276"/>
      <c r="C34" s="1288"/>
      <c r="D34" s="1242"/>
      <c r="E34" s="1245"/>
      <c r="F34" s="66" t="s">
        <v>201</v>
      </c>
      <c r="G34" s="67"/>
      <c r="H34" s="68">
        <f t="shared" si="0"/>
        <v>0</v>
      </c>
      <c r="I34" s="66"/>
      <c r="J34" s="69">
        <v>0</v>
      </c>
      <c r="K34" s="57"/>
      <c r="L34" s="92" t="s">
        <v>225</v>
      </c>
      <c r="M34" s="95" t="s">
        <v>235</v>
      </c>
      <c r="N34" s="1258"/>
    </row>
    <row r="35" spans="1:17" ht="15.75" thickBot="1" x14ac:dyDescent="0.3">
      <c r="A35" s="1276"/>
      <c r="B35" s="1276"/>
      <c r="C35" s="1288"/>
      <c r="D35" s="1238" t="s">
        <v>202</v>
      </c>
      <c r="E35" s="1237" t="s">
        <v>203</v>
      </c>
      <c r="F35" s="70" t="s">
        <v>204</v>
      </c>
      <c r="G35" s="71" t="s">
        <v>260</v>
      </c>
      <c r="H35" s="71">
        <f t="shared" si="0"/>
        <v>15</v>
      </c>
      <c r="I35" s="70"/>
      <c r="J35" s="72">
        <v>15</v>
      </c>
      <c r="K35" s="57"/>
    </row>
    <row r="36" spans="1:17" ht="46.5" thickTop="1" thickBot="1" x14ac:dyDescent="0.3">
      <c r="A36" s="1276"/>
      <c r="B36" s="1276"/>
      <c r="C36" s="1288"/>
      <c r="D36" s="1286"/>
      <c r="E36" s="1237"/>
      <c r="F36" s="77" t="s">
        <v>205</v>
      </c>
      <c r="G36" s="78"/>
      <c r="H36" s="71">
        <f t="shared" si="0"/>
        <v>0</v>
      </c>
      <c r="I36" s="77"/>
      <c r="J36" s="79">
        <v>10</v>
      </c>
      <c r="K36" s="57"/>
      <c r="L36" s="96" t="s">
        <v>236</v>
      </c>
      <c r="M36" s="96" t="s">
        <v>237</v>
      </c>
      <c r="N36" s="96" t="s">
        <v>238</v>
      </c>
      <c r="O36" s="96" t="s">
        <v>239</v>
      </c>
      <c r="P36" s="96" t="s">
        <v>240</v>
      </c>
      <c r="Q36" s="96" t="s">
        <v>241</v>
      </c>
    </row>
    <row r="37" spans="1:17" ht="16.5" thickTop="1" thickBot="1" x14ac:dyDescent="0.3">
      <c r="A37" s="1276"/>
      <c r="B37" s="1276"/>
      <c r="C37" s="1288"/>
      <c r="D37" s="1239"/>
      <c r="E37" s="1237"/>
      <c r="F37" s="73" t="s">
        <v>206</v>
      </c>
      <c r="G37" s="74"/>
      <c r="H37" s="75">
        <f t="shared" si="0"/>
        <v>0</v>
      </c>
      <c r="I37" s="73"/>
      <c r="J37" s="76">
        <v>0</v>
      </c>
      <c r="K37" s="57"/>
      <c r="L37" s="1246" t="s">
        <v>242</v>
      </c>
      <c r="M37" s="99" t="s">
        <v>243</v>
      </c>
      <c r="N37" s="99" t="s">
        <v>244</v>
      </c>
      <c r="O37" s="97" t="s">
        <v>245</v>
      </c>
      <c r="P37" s="97">
        <v>2</v>
      </c>
      <c r="Q37" s="97">
        <v>2</v>
      </c>
    </row>
    <row r="38" spans="1:17" ht="16.5" thickTop="1" thickBot="1" x14ac:dyDescent="0.3">
      <c r="A38" s="1276"/>
      <c r="B38" s="1276"/>
      <c r="C38" s="1288"/>
      <c r="D38" s="1240" t="s">
        <v>207</v>
      </c>
      <c r="E38" s="1243" t="s">
        <v>208</v>
      </c>
      <c r="F38" s="63" t="s">
        <v>209</v>
      </c>
      <c r="G38" s="64" t="s">
        <v>260</v>
      </c>
      <c r="H38" s="64">
        <f t="shared" si="0"/>
        <v>15</v>
      </c>
      <c r="I38" s="63"/>
      <c r="J38" s="65">
        <v>15</v>
      </c>
      <c r="K38" s="57"/>
      <c r="L38" s="1259"/>
      <c r="M38" s="99" t="s">
        <v>246</v>
      </c>
      <c r="N38" s="99" t="s">
        <v>247</v>
      </c>
      <c r="O38" s="97" t="s">
        <v>248</v>
      </c>
      <c r="P38" s="97">
        <v>1</v>
      </c>
      <c r="Q38" s="97">
        <v>1</v>
      </c>
    </row>
    <row r="39" spans="1:17" ht="16.5" thickTop="1" thickBot="1" x14ac:dyDescent="0.3">
      <c r="A39" s="1276"/>
      <c r="B39" s="1276"/>
      <c r="C39" s="1288"/>
      <c r="D39" s="1242"/>
      <c r="E39" s="1245"/>
      <c r="F39" s="80" t="s">
        <v>210</v>
      </c>
      <c r="G39" s="67"/>
      <c r="H39" s="68">
        <f t="shared" si="0"/>
        <v>0</v>
      </c>
      <c r="I39" s="80"/>
      <c r="J39" s="69">
        <v>0</v>
      </c>
      <c r="K39" s="57"/>
      <c r="L39" s="1259"/>
      <c r="M39" s="99" t="s">
        <v>249</v>
      </c>
      <c r="N39" s="99" t="s">
        <v>250</v>
      </c>
      <c r="O39" s="97" t="s">
        <v>248</v>
      </c>
      <c r="P39" s="97">
        <v>0</v>
      </c>
      <c r="Q39" s="97">
        <v>0</v>
      </c>
    </row>
    <row r="40" spans="1:17" ht="24" thickTop="1" thickBot="1" x14ac:dyDescent="0.3">
      <c r="A40" s="1276"/>
      <c r="B40" s="1276"/>
      <c r="C40" s="1288"/>
      <c r="D40" s="1238" t="s">
        <v>211</v>
      </c>
      <c r="E40" s="1237" t="s">
        <v>212</v>
      </c>
      <c r="F40" s="70" t="s">
        <v>213</v>
      </c>
      <c r="G40" s="71" t="s">
        <v>260</v>
      </c>
      <c r="H40" s="71">
        <f t="shared" si="0"/>
        <v>15</v>
      </c>
      <c r="I40" s="70"/>
      <c r="J40" s="72">
        <v>15</v>
      </c>
      <c r="K40" s="57"/>
      <c r="L40" s="1260" t="s">
        <v>251</v>
      </c>
      <c r="M40" s="100" t="s">
        <v>243</v>
      </c>
      <c r="N40" s="100" t="s">
        <v>252</v>
      </c>
      <c r="O40" s="98" t="s">
        <v>248</v>
      </c>
      <c r="P40" s="98">
        <v>1</v>
      </c>
      <c r="Q40" s="98">
        <v>1</v>
      </c>
    </row>
    <row r="41" spans="1:17" ht="24" thickTop="1" thickBot="1" x14ac:dyDescent="0.3">
      <c r="A41" s="1276"/>
      <c r="B41" s="1276"/>
      <c r="C41" s="1288"/>
      <c r="D41" s="1239"/>
      <c r="E41" s="1237"/>
      <c r="F41" s="73" t="s">
        <v>214</v>
      </c>
      <c r="G41" s="74"/>
      <c r="H41" s="75">
        <f t="shared" si="0"/>
        <v>0</v>
      </c>
      <c r="I41" s="73"/>
      <c r="J41" s="76">
        <v>0</v>
      </c>
      <c r="K41" s="57"/>
      <c r="L41" s="1260"/>
      <c r="M41" s="100" t="s">
        <v>246</v>
      </c>
      <c r="N41" s="100" t="s">
        <v>253</v>
      </c>
      <c r="O41" s="98" t="s">
        <v>248</v>
      </c>
      <c r="P41" s="98">
        <v>1</v>
      </c>
      <c r="Q41" s="98">
        <v>1</v>
      </c>
    </row>
    <row r="42" spans="1:17" ht="16.5" thickTop="1" thickBot="1" x14ac:dyDescent="0.3">
      <c r="A42" s="1276"/>
      <c r="B42" s="1276"/>
      <c r="C42" s="1288"/>
      <c r="D42" s="1240" t="s">
        <v>215</v>
      </c>
      <c r="E42" s="1243" t="s">
        <v>216</v>
      </c>
      <c r="F42" s="81" t="s">
        <v>217</v>
      </c>
      <c r="G42" s="82" t="s">
        <v>260</v>
      </c>
      <c r="H42" s="64">
        <f t="shared" si="0"/>
        <v>10</v>
      </c>
      <c r="I42" s="81"/>
      <c r="J42" s="65">
        <v>10</v>
      </c>
      <c r="K42" s="57"/>
      <c r="L42" s="1260"/>
      <c r="M42" s="100" t="s">
        <v>249</v>
      </c>
      <c r="N42" s="100" t="s">
        <v>254</v>
      </c>
      <c r="O42" s="98" t="s">
        <v>248</v>
      </c>
      <c r="P42" s="98">
        <v>0</v>
      </c>
      <c r="Q42" s="98">
        <v>0</v>
      </c>
    </row>
    <row r="43" spans="1:17" ht="16.5" thickTop="1" thickBot="1" x14ac:dyDescent="0.3">
      <c r="A43" s="1276"/>
      <c r="B43" s="1276"/>
      <c r="C43" s="1288"/>
      <c r="D43" s="1241"/>
      <c r="E43" s="1244"/>
      <c r="F43" s="83" t="s">
        <v>218</v>
      </c>
      <c r="G43" s="84"/>
      <c r="H43" s="85">
        <f t="shared" si="0"/>
        <v>0</v>
      </c>
      <c r="I43" s="83"/>
      <c r="J43" s="86">
        <v>5</v>
      </c>
      <c r="K43" s="57"/>
      <c r="L43" s="1246" t="s">
        <v>255</v>
      </c>
      <c r="M43" s="99" t="s">
        <v>243</v>
      </c>
      <c r="N43" s="99" t="s">
        <v>256</v>
      </c>
      <c r="O43" s="97" t="s">
        <v>248</v>
      </c>
      <c r="P43" s="97">
        <v>0</v>
      </c>
      <c r="Q43" s="97">
        <v>0</v>
      </c>
    </row>
    <row r="44" spans="1:17" ht="16.5" thickTop="1" thickBot="1" x14ac:dyDescent="0.3">
      <c r="A44" s="1277"/>
      <c r="B44" s="1277"/>
      <c r="C44" s="1289"/>
      <c r="D44" s="1242"/>
      <c r="E44" s="1245"/>
      <c r="F44" s="87" t="s">
        <v>219</v>
      </c>
      <c r="G44" s="88"/>
      <c r="H44" s="68">
        <f t="shared" si="0"/>
        <v>0</v>
      </c>
      <c r="I44" s="87"/>
      <c r="J44" s="69">
        <v>0</v>
      </c>
      <c r="K44" s="57"/>
      <c r="L44" s="1246"/>
      <c r="M44" s="99" t="s">
        <v>246</v>
      </c>
      <c r="N44" s="99" t="s">
        <v>257</v>
      </c>
      <c r="O44" s="97" t="s">
        <v>248</v>
      </c>
      <c r="P44" s="97">
        <v>0</v>
      </c>
      <c r="Q44" s="97">
        <v>0</v>
      </c>
    </row>
    <row r="45" spans="1:17" ht="16.5" thickTop="1" thickBot="1" x14ac:dyDescent="0.3">
      <c r="C45" s="89"/>
      <c r="D45" s="89"/>
      <c r="E45" s="89"/>
      <c r="F45" s="90" t="s">
        <v>220</v>
      </c>
      <c r="G45" s="1247">
        <f>SUM(H29:H44)</f>
        <v>100</v>
      </c>
      <c r="H45" s="1248"/>
      <c r="I45" s="1248"/>
      <c r="J45" s="1249"/>
      <c r="K45" s="57"/>
      <c r="L45" s="1246"/>
      <c r="M45" s="99" t="s">
        <v>249</v>
      </c>
      <c r="N45" s="99" t="s">
        <v>258</v>
      </c>
      <c r="O45" s="97" t="s">
        <v>248</v>
      </c>
      <c r="P45" s="97">
        <v>0</v>
      </c>
      <c r="Q45" s="97">
        <v>0</v>
      </c>
    </row>
    <row r="46" spans="1:17" ht="16.5" thickTop="1" thickBot="1" x14ac:dyDescent="0.3">
      <c r="C46" s="89"/>
      <c r="D46" s="89"/>
      <c r="E46" s="89"/>
      <c r="F46" s="103" t="s">
        <v>269</v>
      </c>
      <c r="G46" s="1219">
        <f>IF(G45&lt;=50,0,IF(AND(G45&gt;50,G45&lt;=75),1,IF(AND(G45&gt;75,G45&lt;=100),2)))</f>
        <v>2</v>
      </c>
      <c r="H46" s="1220"/>
      <c r="I46" s="104"/>
      <c r="J46" s="105" t="str">
        <f>IF(G35="x","probabilidad",IF(G40="x","impacto",0))</f>
        <v>probabilidad</v>
      </c>
      <c r="K46" s="102"/>
      <c r="L46" s="101"/>
      <c r="M46" s="99"/>
      <c r="N46" s="99"/>
      <c r="O46" s="97"/>
      <c r="P46" s="97"/>
      <c r="Q46" s="97"/>
    </row>
    <row r="47" spans="1:17" ht="16.5" thickTop="1" thickBot="1" x14ac:dyDescent="0.3">
      <c r="C47" s="57"/>
      <c r="D47" s="57"/>
      <c r="E47" s="57"/>
      <c r="F47" s="57"/>
      <c r="G47" s="57"/>
      <c r="H47" s="57"/>
      <c r="I47" s="57"/>
      <c r="J47" s="57"/>
      <c r="K47" s="57"/>
    </row>
    <row r="48" spans="1:17" ht="22.5" x14ac:dyDescent="0.25">
      <c r="A48" s="1272" t="s">
        <v>54</v>
      </c>
      <c r="B48" s="1272" t="s">
        <v>259</v>
      </c>
      <c r="C48" s="1272" t="s">
        <v>184</v>
      </c>
      <c r="D48" s="1272" t="s">
        <v>185</v>
      </c>
      <c r="E48" s="1272" t="s">
        <v>186</v>
      </c>
      <c r="F48" s="1272" t="s">
        <v>187</v>
      </c>
      <c r="G48" s="1266" t="s">
        <v>188</v>
      </c>
      <c r="H48" s="1267"/>
      <c r="I48" s="1268"/>
      <c r="J48" s="1272" t="s">
        <v>221</v>
      </c>
      <c r="K48" s="58"/>
      <c r="L48" s="91" t="s">
        <v>222</v>
      </c>
      <c r="M48" s="91" t="s">
        <v>223</v>
      </c>
      <c r="N48" s="1256" t="s">
        <v>224</v>
      </c>
    </row>
    <row r="49" spans="1:17" ht="15.75" thickBot="1" x14ac:dyDescent="0.3">
      <c r="A49" s="1273"/>
      <c r="B49" s="1273"/>
      <c r="C49" s="1273"/>
      <c r="D49" s="1273"/>
      <c r="E49" s="1273"/>
      <c r="F49" s="1273"/>
      <c r="G49" s="1269"/>
      <c r="H49" s="1270"/>
      <c r="I49" s="1271"/>
      <c r="J49" s="1273"/>
      <c r="K49" s="58"/>
      <c r="L49" s="92" t="s">
        <v>225</v>
      </c>
      <c r="M49" s="92" t="s">
        <v>226</v>
      </c>
      <c r="N49" s="1257"/>
    </row>
    <row r="50" spans="1:17" ht="15.75" thickBot="1" x14ac:dyDescent="0.3">
      <c r="A50" s="1274"/>
      <c r="B50" s="1274"/>
      <c r="C50" s="61"/>
      <c r="D50" s="61"/>
      <c r="E50" s="61"/>
      <c r="F50" s="1274"/>
      <c r="G50" s="62" t="s">
        <v>189</v>
      </c>
      <c r="H50" s="62"/>
      <c r="I50" s="62" t="s">
        <v>39</v>
      </c>
      <c r="J50" s="1274"/>
      <c r="K50" s="58"/>
      <c r="L50" s="92" t="s">
        <v>74</v>
      </c>
      <c r="M50" s="92" t="s">
        <v>227</v>
      </c>
      <c r="N50" s="1257"/>
    </row>
    <row r="51" spans="1:17" ht="15" x14ac:dyDescent="0.25">
      <c r="A51" s="1275">
        <v>3</v>
      </c>
      <c r="B51" s="1275" t="e">
        <f>'3. MATRIZ DE RIESGOS'!#REF!</f>
        <v>#REF!</v>
      </c>
      <c r="C51" s="1287" t="s">
        <v>40</v>
      </c>
      <c r="D51" s="1240" t="s">
        <v>190</v>
      </c>
      <c r="E51" s="1243" t="s">
        <v>191</v>
      </c>
      <c r="F51" s="63" t="s">
        <v>192</v>
      </c>
      <c r="G51" s="64" t="s">
        <v>260</v>
      </c>
      <c r="H51" s="64">
        <f>COUNTIF(G51,G51)*J51</f>
        <v>15</v>
      </c>
      <c r="I51" s="63"/>
      <c r="J51" s="65">
        <v>15</v>
      </c>
      <c r="K51" s="58"/>
      <c r="L51" s="92" t="s">
        <v>228</v>
      </c>
      <c r="M51" s="93" t="s">
        <v>229</v>
      </c>
      <c r="N51" s="1258"/>
    </row>
    <row r="52" spans="1:17" ht="15.75" thickBot="1" x14ac:dyDescent="0.3">
      <c r="A52" s="1276"/>
      <c r="B52" s="1276"/>
      <c r="C52" s="1288"/>
      <c r="D52" s="1242"/>
      <c r="E52" s="1245"/>
      <c r="F52" s="66" t="s">
        <v>193</v>
      </c>
      <c r="G52" s="67"/>
      <c r="H52" s="68">
        <f t="shared" ref="H52:H66" si="1">COUNTIF(G52,G52)*J52</f>
        <v>0</v>
      </c>
      <c r="I52" s="66"/>
      <c r="J52" s="69">
        <v>0</v>
      </c>
      <c r="K52" s="58"/>
    </row>
    <row r="53" spans="1:17" ht="24.75" customHeight="1" x14ac:dyDescent="0.25">
      <c r="A53" s="1276"/>
      <c r="B53" s="1276"/>
      <c r="C53" s="1288"/>
      <c r="D53" s="1238" t="s">
        <v>194</v>
      </c>
      <c r="E53" s="1237" t="s">
        <v>195</v>
      </c>
      <c r="F53" s="70" t="s">
        <v>196</v>
      </c>
      <c r="G53" s="71" t="s">
        <v>260</v>
      </c>
      <c r="H53" s="71">
        <f t="shared" si="1"/>
        <v>15</v>
      </c>
      <c r="I53" s="70"/>
      <c r="J53" s="72">
        <v>15</v>
      </c>
      <c r="K53" s="58"/>
      <c r="L53" s="91" t="s">
        <v>230</v>
      </c>
      <c r="M53" s="91" t="s">
        <v>231</v>
      </c>
      <c r="N53" s="1256" t="s">
        <v>232</v>
      </c>
    </row>
    <row r="54" spans="1:17" ht="13.5" customHeight="1" thickBot="1" x14ac:dyDescent="0.3">
      <c r="A54" s="1276"/>
      <c r="B54" s="1276"/>
      <c r="C54" s="1288"/>
      <c r="D54" s="1239"/>
      <c r="E54" s="1237"/>
      <c r="F54" s="73" t="s">
        <v>197</v>
      </c>
      <c r="G54" s="74"/>
      <c r="H54" s="75">
        <f t="shared" si="1"/>
        <v>0</v>
      </c>
      <c r="I54" s="73"/>
      <c r="J54" s="76">
        <v>0</v>
      </c>
      <c r="K54" s="58"/>
      <c r="L54" s="92" t="s">
        <v>228</v>
      </c>
      <c r="M54" s="94" t="s">
        <v>233</v>
      </c>
      <c r="N54" s="1257"/>
    </row>
    <row r="55" spans="1:17" ht="27.75" customHeight="1" x14ac:dyDescent="0.25">
      <c r="A55" s="1276"/>
      <c r="B55" s="1276"/>
      <c r="C55" s="1288"/>
      <c r="D55" s="1240" t="s">
        <v>198</v>
      </c>
      <c r="E55" s="1243" t="s">
        <v>199</v>
      </c>
      <c r="F55" s="63" t="s">
        <v>200</v>
      </c>
      <c r="G55" s="64" t="s">
        <v>260</v>
      </c>
      <c r="H55" s="64">
        <f t="shared" si="1"/>
        <v>15</v>
      </c>
      <c r="I55" s="63"/>
      <c r="J55" s="65">
        <v>15</v>
      </c>
      <c r="K55" s="58"/>
      <c r="L55" s="92" t="s">
        <v>74</v>
      </c>
      <c r="M55" s="94" t="s">
        <v>234</v>
      </c>
      <c r="N55" s="1257"/>
    </row>
    <row r="56" spans="1:17" ht="27.75" customHeight="1" thickBot="1" x14ac:dyDescent="0.3">
      <c r="A56" s="1276"/>
      <c r="B56" s="1276"/>
      <c r="C56" s="1288"/>
      <c r="D56" s="1242"/>
      <c r="E56" s="1245"/>
      <c r="F56" s="66" t="s">
        <v>201</v>
      </c>
      <c r="G56" s="67"/>
      <c r="H56" s="68">
        <f t="shared" si="1"/>
        <v>0</v>
      </c>
      <c r="I56" s="66"/>
      <c r="J56" s="69">
        <v>0</v>
      </c>
      <c r="K56" s="58"/>
      <c r="L56" s="92" t="s">
        <v>225</v>
      </c>
      <c r="M56" s="95" t="s">
        <v>235</v>
      </c>
      <c r="N56" s="1258"/>
    </row>
    <row r="57" spans="1:17" ht="27.75" customHeight="1" thickBot="1" x14ac:dyDescent="0.3">
      <c r="A57" s="1276"/>
      <c r="B57" s="1276"/>
      <c r="C57" s="1288"/>
      <c r="D57" s="1238" t="s">
        <v>202</v>
      </c>
      <c r="E57" s="1237" t="s">
        <v>203</v>
      </c>
      <c r="F57" s="70" t="s">
        <v>204</v>
      </c>
      <c r="G57" s="71" t="s">
        <v>260</v>
      </c>
      <c r="H57" s="71">
        <f t="shared" si="1"/>
        <v>15</v>
      </c>
      <c r="I57" s="70"/>
      <c r="J57" s="72">
        <v>15</v>
      </c>
      <c r="K57" s="58"/>
    </row>
    <row r="58" spans="1:17" ht="46.5" thickTop="1" thickBot="1" x14ac:dyDescent="0.3">
      <c r="A58" s="1276"/>
      <c r="B58" s="1276"/>
      <c r="C58" s="1288"/>
      <c r="D58" s="1286"/>
      <c r="E58" s="1237"/>
      <c r="F58" s="77" t="s">
        <v>205</v>
      </c>
      <c r="G58" s="78"/>
      <c r="H58" s="71">
        <f t="shared" si="1"/>
        <v>0</v>
      </c>
      <c r="I58" s="77"/>
      <c r="J58" s="79">
        <v>10</v>
      </c>
      <c r="K58" s="58"/>
      <c r="L58" s="96" t="s">
        <v>236</v>
      </c>
      <c r="M58" s="96" t="s">
        <v>237</v>
      </c>
      <c r="N58" s="96" t="s">
        <v>238</v>
      </c>
      <c r="O58" s="96" t="s">
        <v>239</v>
      </c>
      <c r="P58" s="96" t="s">
        <v>240</v>
      </c>
      <c r="Q58" s="96" t="s">
        <v>241</v>
      </c>
    </row>
    <row r="59" spans="1:17" ht="16.5" thickTop="1" thickBot="1" x14ac:dyDescent="0.3">
      <c r="A59" s="1276"/>
      <c r="B59" s="1276"/>
      <c r="C59" s="1288"/>
      <c r="D59" s="1239"/>
      <c r="E59" s="1237"/>
      <c r="F59" s="73" t="s">
        <v>206</v>
      </c>
      <c r="G59" s="74"/>
      <c r="H59" s="75">
        <f t="shared" si="1"/>
        <v>0</v>
      </c>
      <c r="I59" s="73"/>
      <c r="J59" s="76">
        <v>0</v>
      </c>
      <c r="K59" s="58"/>
      <c r="L59" s="1246" t="s">
        <v>242</v>
      </c>
      <c r="M59" s="99" t="s">
        <v>243</v>
      </c>
      <c r="N59" s="99" t="s">
        <v>244</v>
      </c>
      <c r="O59" s="97" t="s">
        <v>245</v>
      </c>
      <c r="P59" s="97">
        <v>2</v>
      </c>
      <c r="Q59" s="97">
        <v>2</v>
      </c>
    </row>
    <row r="60" spans="1:17" ht="16.5" thickTop="1" thickBot="1" x14ac:dyDescent="0.3">
      <c r="A60" s="1276"/>
      <c r="B60" s="1276"/>
      <c r="C60" s="1288"/>
      <c r="D60" s="1240" t="s">
        <v>207</v>
      </c>
      <c r="E60" s="1243" t="s">
        <v>208</v>
      </c>
      <c r="F60" s="63" t="s">
        <v>209</v>
      </c>
      <c r="G60" s="64" t="s">
        <v>260</v>
      </c>
      <c r="H60" s="64">
        <f t="shared" si="1"/>
        <v>15</v>
      </c>
      <c r="I60" s="63"/>
      <c r="J60" s="65">
        <v>15</v>
      </c>
      <c r="K60" s="58"/>
      <c r="L60" s="1259"/>
      <c r="M60" s="99" t="s">
        <v>246</v>
      </c>
      <c r="N60" s="99" t="s">
        <v>247</v>
      </c>
      <c r="O60" s="97" t="s">
        <v>248</v>
      </c>
      <c r="P60" s="97">
        <v>1</v>
      </c>
      <c r="Q60" s="97">
        <v>1</v>
      </c>
    </row>
    <row r="61" spans="1:17" ht="16.5" thickTop="1" thickBot="1" x14ac:dyDescent="0.3">
      <c r="A61" s="1276"/>
      <c r="B61" s="1276"/>
      <c r="C61" s="1288"/>
      <c r="D61" s="1242"/>
      <c r="E61" s="1245"/>
      <c r="F61" s="80" t="s">
        <v>210</v>
      </c>
      <c r="G61" s="67"/>
      <c r="H61" s="68">
        <f t="shared" si="1"/>
        <v>0</v>
      </c>
      <c r="I61" s="80"/>
      <c r="J61" s="69">
        <v>0</v>
      </c>
      <c r="K61" s="58"/>
      <c r="L61" s="1259"/>
      <c r="M61" s="99" t="s">
        <v>249</v>
      </c>
      <c r="N61" s="99" t="s">
        <v>250</v>
      </c>
      <c r="O61" s="97" t="s">
        <v>248</v>
      </c>
      <c r="P61" s="97">
        <v>0</v>
      </c>
      <c r="Q61" s="97">
        <v>0</v>
      </c>
    </row>
    <row r="62" spans="1:17" ht="24" thickTop="1" thickBot="1" x14ac:dyDescent="0.3">
      <c r="A62" s="1276"/>
      <c r="B62" s="1276"/>
      <c r="C62" s="1288"/>
      <c r="D62" s="1238" t="s">
        <v>211</v>
      </c>
      <c r="E62" s="1237" t="s">
        <v>212</v>
      </c>
      <c r="F62" s="70" t="s">
        <v>213</v>
      </c>
      <c r="G62" s="71" t="s">
        <v>260</v>
      </c>
      <c r="H62" s="71">
        <f t="shared" si="1"/>
        <v>15</v>
      </c>
      <c r="I62" s="70"/>
      <c r="J62" s="72">
        <v>15</v>
      </c>
      <c r="K62" s="58"/>
      <c r="L62" s="1260" t="s">
        <v>251</v>
      </c>
      <c r="M62" s="100" t="s">
        <v>243</v>
      </c>
      <c r="N62" s="100" t="s">
        <v>252</v>
      </c>
      <c r="O62" s="98" t="s">
        <v>248</v>
      </c>
      <c r="P62" s="98">
        <v>1</v>
      </c>
      <c r="Q62" s="98">
        <v>1</v>
      </c>
    </row>
    <row r="63" spans="1:17" ht="24" thickTop="1" thickBot="1" x14ac:dyDescent="0.3">
      <c r="A63" s="1276"/>
      <c r="B63" s="1276"/>
      <c r="C63" s="1288"/>
      <c r="D63" s="1239"/>
      <c r="E63" s="1237"/>
      <c r="F63" s="73" t="s">
        <v>214</v>
      </c>
      <c r="G63" s="74"/>
      <c r="H63" s="75">
        <f t="shared" si="1"/>
        <v>0</v>
      </c>
      <c r="I63" s="73"/>
      <c r="J63" s="76">
        <v>0</v>
      </c>
      <c r="K63" s="58"/>
      <c r="L63" s="1260"/>
      <c r="M63" s="100" t="s">
        <v>246</v>
      </c>
      <c r="N63" s="100" t="s">
        <v>253</v>
      </c>
      <c r="O63" s="98" t="s">
        <v>248</v>
      </c>
      <c r="P63" s="98">
        <v>1</v>
      </c>
      <c r="Q63" s="98">
        <v>1</v>
      </c>
    </row>
    <row r="64" spans="1:17" ht="16.5" thickTop="1" thickBot="1" x14ac:dyDescent="0.3">
      <c r="A64" s="1276"/>
      <c r="B64" s="1276"/>
      <c r="C64" s="1288"/>
      <c r="D64" s="1240" t="s">
        <v>215</v>
      </c>
      <c r="E64" s="1243" t="s">
        <v>216</v>
      </c>
      <c r="F64" s="81" t="s">
        <v>217</v>
      </c>
      <c r="G64" s="82" t="s">
        <v>260</v>
      </c>
      <c r="H64" s="64">
        <f t="shared" si="1"/>
        <v>10</v>
      </c>
      <c r="I64" s="81"/>
      <c r="J64" s="65">
        <v>10</v>
      </c>
      <c r="K64" s="58"/>
      <c r="L64" s="1260"/>
      <c r="M64" s="100" t="s">
        <v>249</v>
      </c>
      <c r="N64" s="100" t="s">
        <v>254</v>
      </c>
      <c r="O64" s="98" t="s">
        <v>248</v>
      </c>
      <c r="P64" s="98">
        <v>0</v>
      </c>
      <c r="Q64" s="98">
        <v>0</v>
      </c>
    </row>
    <row r="65" spans="1:17" ht="24.75" customHeight="1" thickTop="1" thickBot="1" x14ac:dyDescent="0.3">
      <c r="A65" s="1276"/>
      <c r="B65" s="1276"/>
      <c r="C65" s="1288"/>
      <c r="D65" s="1241"/>
      <c r="E65" s="1244"/>
      <c r="F65" s="83" t="s">
        <v>218</v>
      </c>
      <c r="G65" s="84"/>
      <c r="H65" s="85">
        <f t="shared" si="1"/>
        <v>0</v>
      </c>
      <c r="I65" s="83"/>
      <c r="J65" s="86">
        <v>5</v>
      </c>
      <c r="K65" s="58"/>
      <c r="L65" s="1246" t="s">
        <v>255</v>
      </c>
      <c r="M65" s="99" t="s">
        <v>243</v>
      </c>
      <c r="N65" s="99" t="s">
        <v>256</v>
      </c>
      <c r="O65" s="97" t="s">
        <v>248</v>
      </c>
      <c r="P65" s="97">
        <v>0</v>
      </c>
      <c r="Q65" s="97">
        <v>0</v>
      </c>
    </row>
    <row r="66" spans="1:17" ht="16.5" thickTop="1" thickBot="1" x14ac:dyDescent="0.3">
      <c r="A66" s="1277"/>
      <c r="B66" s="1277"/>
      <c r="C66" s="1289"/>
      <c r="D66" s="1242"/>
      <c r="E66" s="1245"/>
      <c r="F66" s="87" t="s">
        <v>219</v>
      </c>
      <c r="G66" s="88"/>
      <c r="H66" s="68">
        <f t="shared" si="1"/>
        <v>0</v>
      </c>
      <c r="I66" s="87"/>
      <c r="J66" s="69">
        <v>0</v>
      </c>
      <c r="K66" s="58"/>
      <c r="L66" s="1246"/>
      <c r="M66" s="99" t="s">
        <v>246</v>
      </c>
      <c r="N66" s="99" t="s">
        <v>257</v>
      </c>
      <c r="O66" s="97" t="s">
        <v>248</v>
      </c>
      <c r="P66" s="97">
        <v>0</v>
      </c>
      <c r="Q66" s="97">
        <v>0</v>
      </c>
    </row>
    <row r="67" spans="1:17" ht="16.5" thickTop="1" thickBot="1" x14ac:dyDescent="0.3">
      <c r="C67" s="89"/>
      <c r="D67" s="89"/>
      <c r="E67" s="89"/>
      <c r="F67" s="90" t="s">
        <v>220</v>
      </c>
      <c r="G67" s="1247">
        <f>SUM(H51:H66)</f>
        <v>100</v>
      </c>
      <c r="H67" s="1248"/>
      <c r="I67" s="1248"/>
      <c r="J67" s="1249"/>
      <c r="K67" s="58"/>
      <c r="L67" s="1246"/>
      <c r="M67" s="99" t="s">
        <v>249</v>
      </c>
      <c r="N67" s="99" t="s">
        <v>258</v>
      </c>
      <c r="O67" s="97" t="s">
        <v>248</v>
      </c>
      <c r="P67" s="97">
        <v>0</v>
      </c>
      <c r="Q67" s="97">
        <v>0</v>
      </c>
    </row>
    <row r="68" spans="1:17" ht="24.75" thickTop="1" x14ac:dyDescent="0.2">
      <c r="F68" s="103" t="s">
        <v>269</v>
      </c>
      <c r="G68" s="1219">
        <f>IF(G67&lt;=50,0,IF(AND(G67&gt;50,G67&lt;=75),1,IF(AND(G67&gt;75,G67&lt;=100),2)))</f>
        <v>2</v>
      </c>
      <c r="H68" s="1220"/>
      <c r="I68" s="104"/>
      <c r="J68" s="105"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 ref="E51:E52"/>
    <mergeCell ref="N53:N56"/>
    <mergeCell ref="D55:D56"/>
    <mergeCell ref="E55:E56"/>
    <mergeCell ref="D57:D59"/>
    <mergeCell ref="E57:E59"/>
    <mergeCell ref="L59:L61"/>
    <mergeCell ref="D60:D61"/>
    <mergeCell ref="E60:E61"/>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D33:D34"/>
    <mergeCell ref="E33:E34"/>
    <mergeCell ref="D35:D37"/>
    <mergeCell ref="A26:A28"/>
    <mergeCell ref="B26:B28"/>
    <mergeCell ref="C26:C27"/>
    <mergeCell ref="D26:D27"/>
    <mergeCell ref="E26:E27"/>
    <mergeCell ref="D31:D32"/>
    <mergeCell ref="D29:D30"/>
    <mergeCell ref="E29:E30"/>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topLeftCell="A166"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10" t="s">
        <v>55</v>
      </c>
      <c r="B1" s="1310"/>
      <c r="C1" s="1310"/>
      <c r="D1" s="1310"/>
      <c r="E1" s="1310"/>
      <c r="F1" s="1310"/>
      <c r="G1" s="1310"/>
      <c r="H1" s="1310"/>
      <c r="I1" s="1310"/>
    </row>
    <row r="2" spans="1:13" x14ac:dyDescent="0.2">
      <c r="A2" s="1310"/>
      <c r="B2" s="1310"/>
      <c r="C2" s="1310"/>
      <c r="D2" s="1310"/>
      <c r="E2" s="1310"/>
      <c r="F2" s="1310"/>
      <c r="G2" s="1310"/>
      <c r="H2" s="1310"/>
      <c r="I2" s="1310"/>
    </row>
    <row r="3" spans="1:13" ht="13.5" thickBot="1" x14ac:dyDescent="0.25"/>
    <row r="4" spans="1:13" ht="24.75" customHeight="1" thickBot="1" x14ac:dyDescent="0.25">
      <c r="A4" s="1292" t="s">
        <v>54</v>
      </c>
      <c r="B4" s="1292" t="s">
        <v>53</v>
      </c>
      <c r="C4" s="1292" t="s">
        <v>33</v>
      </c>
      <c r="D4" s="1311" t="s">
        <v>34</v>
      </c>
      <c r="E4" s="1311" t="s">
        <v>35</v>
      </c>
      <c r="F4" s="1313" t="s">
        <v>36</v>
      </c>
      <c r="G4" s="1314"/>
      <c r="H4" s="1315"/>
      <c r="I4" s="1311" t="s">
        <v>37</v>
      </c>
      <c r="K4" s="1292" t="s">
        <v>57</v>
      </c>
      <c r="L4" s="1295" t="s">
        <v>58</v>
      </c>
      <c r="M4" s="1296"/>
    </row>
    <row r="5" spans="1:13" ht="13.5" customHeight="1" thickBot="1" x14ac:dyDescent="0.25">
      <c r="A5" s="1294"/>
      <c r="B5" s="1294"/>
      <c r="C5" s="1294"/>
      <c r="D5" s="1312"/>
      <c r="E5" s="1312"/>
      <c r="F5" s="28" t="s">
        <v>38</v>
      </c>
      <c r="G5" s="28"/>
      <c r="H5" s="28" t="s">
        <v>39</v>
      </c>
      <c r="I5" s="1312"/>
      <c r="K5" s="1293"/>
      <c r="L5" s="1297"/>
      <c r="M5" s="1298"/>
    </row>
    <row r="6" spans="1:13" ht="27.75" customHeight="1" thickBot="1" x14ac:dyDescent="0.25">
      <c r="A6" s="1299">
        <f>'3. MATRIZ DE RIESGOS'!B23</f>
        <v>0</v>
      </c>
      <c r="B6" s="1299" t="e">
        <f>'3. MATRIZ DE RIESGOS'!#REF!</f>
        <v>#REF!</v>
      </c>
      <c r="C6" s="1302" t="s">
        <v>40</v>
      </c>
      <c r="D6" s="1305" t="s">
        <v>41</v>
      </c>
      <c r="E6" s="29" t="s">
        <v>42</v>
      </c>
      <c r="F6" s="44"/>
      <c r="G6" s="48"/>
      <c r="H6" s="44"/>
      <c r="I6" s="38" t="s">
        <v>43</v>
      </c>
      <c r="K6" s="1293"/>
      <c r="L6" s="30" t="s">
        <v>59</v>
      </c>
      <c r="M6" s="30" t="s">
        <v>61</v>
      </c>
    </row>
    <row r="7" spans="1:13" ht="27.75" customHeight="1" thickBot="1" x14ac:dyDescent="0.25">
      <c r="A7" s="1300"/>
      <c r="B7" s="1300"/>
      <c r="C7" s="1303"/>
      <c r="D7" s="1306"/>
      <c r="E7" s="43" t="s">
        <v>44</v>
      </c>
      <c r="F7" s="44"/>
      <c r="G7" s="48"/>
      <c r="H7" s="45"/>
      <c r="I7" s="38" t="s">
        <v>43</v>
      </c>
      <c r="K7" s="1294"/>
      <c r="L7" s="31" t="s">
        <v>60</v>
      </c>
      <c r="M7" s="31" t="s">
        <v>62</v>
      </c>
    </row>
    <row r="8" spans="1:13" ht="27.75" customHeight="1" thickBot="1" x14ac:dyDescent="0.25">
      <c r="A8" s="1300"/>
      <c r="B8" s="1300"/>
      <c r="C8" s="1303"/>
      <c r="D8" s="1307" t="s">
        <v>45</v>
      </c>
      <c r="E8" s="29" t="s">
        <v>46</v>
      </c>
      <c r="F8" s="44"/>
      <c r="G8" s="48">
        <f>COUNTIF(F8,F8)*I8</f>
        <v>0</v>
      </c>
      <c r="H8" s="44"/>
      <c r="I8" s="39">
        <v>15</v>
      </c>
      <c r="K8" s="33" t="s">
        <v>63</v>
      </c>
      <c r="L8" s="32">
        <v>0</v>
      </c>
      <c r="M8" s="32">
        <v>0</v>
      </c>
    </row>
    <row r="9" spans="1:13" ht="26.25" thickBot="1" x14ac:dyDescent="0.25">
      <c r="A9" s="1300"/>
      <c r="B9" s="1300"/>
      <c r="C9" s="1303"/>
      <c r="D9" s="1308"/>
      <c r="E9" s="29" t="s">
        <v>47</v>
      </c>
      <c r="F9" s="44"/>
      <c r="G9" s="48">
        <f t="shared" ref="G9:G12" si="0">COUNTIF(F9,F9)*I9</f>
        <v>0</v>
      </c>
      <c r="H9" s="44"/>
      <c r="I9" s="39">
        <v>15</v>
      </c>
      <c r="K9" s="33" t="s">
        <v>64</v>
      </c>
      <c r="L9" s="32">
        <v>1</v>
      </c>
      <c r="M9" s="32">
        <v>1</v>
      </c>
    </row>
    <row r="10" spans="1:13" ht="26.25" thickBot="1" x14ac:dyDescent="0.25">
      <c r="A10" s="1300"/>
      <c r="B10" s="1300"/>
      <c r="C10" s="1303"/>
      <c r="D10" s="1309"/>
      <c r="E10" s="29" t="s">
        <v>48</v>
      </c>
      <c r="F10" s="44"/>
      <c r="G10" s="48">
        <f t="shared" si="0"/>
        <v>0</v>
      </c>
      <c r="H10" s="45"/>
      <c r="I10" s="39">
        <v>30</v>
      </c>
      <c r="K10" s="33" t="s">
        <v>65</v>
      </c>
      <c r="L10" s="32">
        <v>2</v>
      </c>
      <c r="M10" s="32">
        <v>2</v>
      </c>
    </row>
    <row r="11" spans="1:13" ht="26.25" thickBot="1" x14ac:dyDescent="0.25">
      <c r="A11" s="1300"/>
      <c r="B11" s="1300"/>
      <c r="C11" s="1303"/>
      <c r="D11" s="1305" t="s">
        <v>49</v>
      </c>
      <c r="E11" s="29" t="s">
        <v>50</v>
      </c>
      <c r="F11" s="44"/>
      <c r="G11" s="48">
        <f t="shared" si="0"/>
        <v>0</v>
      </c>
      <c r="H11" s="44"/>
      <c r="I11" s="39">
        <v>15</v>
      </c>
    </row>
    <row r="12" spans="1:13" ht="26.25" thickBot="1" x14ac:dyDescent="0.25">
      <c r="A12" s="1301"/>
      <c r="B12" s="1301"/>
      <c r="C12" s="1304"/>
      <c r="D12" s="1309"/>
      <c r="E12" s="29" t="s">
        <v>51</v>
      </c>
      <c r="F12" s="44"/>
      <c r="G12" s="48">
        <f t="shared" si="0"/>
        <v>0</v>
      </c>
      <c r="H12" s="44"/>
      <c r="I12" s="39">
        <v>25</v>
      </c>
    </row>
    <row r="13" spans="1:13" ht="13.5" thickBot="1" x14ac:dyDescent="0.25">
      <c r="C13" s="34"/>
      <c r="D13" s="34"/>
      <c r="E13" s="35" t="s">
        <v>52</v>
      </c>
      <c r="F13" s="1316">
        <f>SUM(G8:G12)</f>
        <v>0</v>
      </c>
      <c r="G13" s="1317"/>
      <c r="H13" s="1317"/>
      <c r="I13" s="1318"/>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92" t="s">
        <v>54</v>
      </c>
      <c r="B16" s="1292" t="s">
        <v>53</v>
      </c>
      <c r="C16" s="1292" t="s">
        <v>33</v>
      </c>
      <c r="D16" s="1311" t="s">
        <v>34</v>
      </c>
      <c r="E16" s="1311" t="s">
        <v>35</v>
      </c>
      <c r="F16" s="1313" t="s">
        <v>36</v>
      </c>
      <c r="G16" s="1314"/>
      <c r="H16" s="1315"/>
      <c r="I16" s="1311" t="s">
        <v>37</v>
      </c>
      <c r="K16" s="1292" t="s">
        <v>57</v>
      </c>
      <c r="L16" s="1295" t="s">
        <v>58</v>
      </c>
      <c r="M16" s="1296"/>
    </row>
    <row r="17" spans="1:13" ht="13.5" thickBot="1" x14ac:dyDescent="0.25">
      <c r="A17" s="1294"/>
      <c r="B17" s="1294"/>
      <c r="C17" s="1294"/>
      <c r="D17" s="1312"/>
      <c r="E17" s="1312"/>
      <c r="F17" s="28" t="s">
        <v>38</v>
      </c>
      <c r="G17" s="28"/>
      <c r="H17" s="28" t="s">
        <v>39</v>
      </c>
      <c r="I17" s="1312"/>
      <c r="K17" s="1293"/>
      <c r="L17" s="1297"/>
      <c r="M17" s="1298"/>
    </row>
    <row r="18" spans="1:13" ht="26.25" thickBot="1" x14ac:dyDescent="0.25">
      <c r="A18" s="1299">
        <f>'3. MATRIZ DE RIESGOS'!B24</f>
        <v>0</v>
      </c>
      <c r="B18" s="1299" t="e">
        <f>'3. MATRIZ DE RIESGOS'!#REF!</f>
        <v>#REF!</v>
      </c>
      <c r="C18" s="1302" t="s">
        <v>40</v>
      </c>
      <c r="D18" s="1305" t="s">
        <v>41</v>
      </c>
      <c r="E18" s="29" t="s">
        <v>42</v>
      </c>
      <c r="F18" s="44"/>
      <c r="G18" s="48"/>
      <c r="H18" s="45"/>
      <c r="I18" s="38" t="s">
        <v>43</v>
      </c>
      <c r="K18" s="1293"/>
      <c r="L18" s="30" t="s">
        <v>59</v>
      </c>
      <c r="M18" s="30" t="s">
        <v>61</v>
      </c>
    </row>
    <row r="19" spans="1:13" ht="26.25" thickBot="1" x14ac:dyDescent="0.25">
      <c r="A19" s="1300"/>
      <c r="B19" s="1300"/>
      <c r="C19" s="1303"/>
      <c r="D19" s="1306"/>
      <c r="E19" s="29" t="s">
        <v>44</v>
      </c>
      <c r="F19" s="44"/>
      <c r="G19" s="48"/>
      <c r="H19" s="45"/>
      <c r="I19" s="38" t="s">
        <v>43</v>
      </c>
      <c r="K19" s="1294"/>
      <c r="L19" s="31" t="s">
        <v>60</v>
      </c>
      <c r="M19" s="31" t="s">
        <v>62</v>
      </c>
    </row>
    <row r="20" spans="1:13" ht="26.25" customHeight="1" thickBot="1" x14ac:dyDescent="0.25">
      <c r="A20" s="1300"/>
      <c r="B20" s="1300"/>
      <c r="C20" s="1303"/>
      <c r="D20" s="1307" t="s">
        <v>45</v>
      </c>
      <c r="E20" s="29" t="s">
        <v>46</v>
      </c>
      <c r="F20" s="44"/>
      <c r="G20" s="48">
        <f>COUNTIF(F20,F20)*I20</f>
        <v>0</v>
      </c>
      <c r="H20" s="44"/>
      <c r="I20" s="39">
        <v>15</v>
      </c>
      <c r="K20" s="33" t="s">
        <v>63</v>
      </c>
      <c r="L20" s="32">
        <v>0</v>
      </c>
      <c r="M20" s="32">
        <v>0</v>
      </c>
    </row>
    <row r="21" spans="1:13" ht="26.25" thickBot="1" x14ac:dyDescent="0.25">
      <c r="A21" s="1300"/>
      <c r="B21" s="1300"/>
      <c r="C21" s="1303"/>
      <c r="D21" s="1308"/>
      <c r="E21" s="29" t="s">
        <v>47</v>
      </c>
      <c r="F21" s="44"/>
      <c r="G21" s="48">
        <f t="shared" ref="G21:G24" si="1">COUNTIF(F21,F21)*I21</f>
        <v>0</v>
      </c>
      <c r="H21" s="45"/>
      <c r="I21" s="39">
        <v>15</v>
      </c>
      <c r="K21" s="33" t="s">
        <v>64</v>
      </c>
      <c r="L21" s="32">
        <v>1</v>
      </c>
      <c r="M21" s="32">
        <v>1</v>
      </c>
    </row>
    <row r="22" spans="1:13" ht="26.25" thickBot="1" x14ac:dyDescent="0.25">
      <c r="A22" s="1300"/>
      <c r="B22" s="1300"/>
      <c r="C22" s="1303"/>
      <c r="D22" s="1309"/>
      <c r="E22" s="29" t="s">
        <v>48</v>
      </c>
      <c r="F22" s="44"/>
      <c r="G22" s="48">
        <f t="shared" si="1"/>
        <v>0</v>
      </c>
      <c r="H22" s="44"/>
      <c r="I22" s="39">
        <v>30</v>
      </c>
      <c r="K22" s="33" t="s">
        <v>65</v>
      </c>
      <c r="L22" s="32">
        <v>2</v>
      </c>
      <c r="M22" s="32">
        <v>2</v>
      </c>
    </row>
    <row r="23" spans="1:13" ht="26.25" thickBot="1" x14ac:dyDescent="0.25">
      <c r="A23" s="1300"/>
      <c r="B23" s="1300"/>
      <c r="C23" s="1303"/>
      <c r="D23" s="1305" t="s">
        <v>49</v>
      </c>
      <c r="E23" s="29" t="s">
        <v>50</v>
      </c>
      <c r="F23" s="44"/>
      <c r="G23" s="48">
        <f t="shared" si="1"/>
        <v>0</v>
      </c>
      <c r="H23" s="44"/>
      <c r="I23" s="39">
        <v>15</v>
      </c>
    </row>
    <row r="24" spans="1:13" ht="26.25" thickBot="1" x14ac:dyDescent="0.25">
      <c r="A24" s="1301"/>
      <c r="B24" s="1301"/>
      <c r="C24" s="1304"/>
      <c r="D24" s="1309"/>
      <c r="E24" s="37" t="s">
        <v>51</v>
      </c>
      <c r="F24" s="46"/>
      <c r="G24" s="49">
        <f t="shared" si="1"/>
        <v>0</v>
      </c>
      <c r="H24" s="46"/>
      <c r="I24" s="39">
        <v>25</v>
      </c>
    </row>
    <row r="25" spans="1:13" ht="13.5" thickBot="1" x14ac:dyDescent="0.25">
      <c r="C25" s="34"/>
      <c r="D25" s="34"/>
      <c r="E25" s="35" t="s">
        <v>52</v>
      </c>
      <c r="F25" s="1316">
        <f>SUM(G20:G24)</f>
        <v>0</v>
      </c>
      <c r="G25" s="1317"/>
      <c r="H25" s="1317"/>
      <c r="I25" s="1318"/>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92" t="s">
        <v>54</v>
      </c>
      <c r="B28" s="1292" t="s">
        <v>53</v>
      </c>
      <c r="C28" s="1292" t="s">
        <v>33</v>
      </c>
      <c r="D28" s="1311" t="s">
        <v>34</v>
      </c>
      <c r="E28" s="1311" t="s">
        <v>35</v>
      </c>
      <c r="F28" s="1313" t="s">
        <v>36</v>
      </c>
      <c r="G28" s="1314"/>
      <c r="H28" s="1315"/>
      <c r="I28" s="1311" t="s">
        <v>37</v>
      </c>
      <c r="K28" s="1292" t="s">
        <v>57</v>
      </c>
      <c r="L28" s="1295" t="s">
        <v>58</v>
      </c>
      <c r="M28" s="1296"/>
    </row>
    <row r="29" spans="1:13" ht="13.5" thickBot="1" x14ac:dyDescent="0.25">
      <c r="A29" s="1294"/>
      <c r="B29" s="1294"/>
      <c r="C29" s="1294"/>
      <c r="D29" s="1312"/>
      <c r="E29" s="1312"/>
      <c r="F29" s="28" t="s">
        <v>38</v>
      </c>
      <c r="G29" s="28"/>
      <c r="H29" s="28" t="s">
        <v>39</v>
      </c>
      <c r="I29" s="1312"/>
      <c r="K29" s="1293"/>
      <c r="L29" s="1297"/>
      <c r="M29" s="1298"/>
    </row>
    <row r="30" spans="1:13" ht="26.25" thickBot="1" x14ac:dyDescent="0.25">
      <c r="A30" s="1299" t="e">
        <f>'3. MATRIZ DE RIESGOS'!#REF!</f>
        <v>#REF!</v>
      </c>
      <c r="B30" s="1299" t="e">
        <f>'3. MATRIZ DE RIESGOS'!#REF!</f>
        <v>#REF!</v>
      </c>
      <c r="C30" s="1302" t="s">
        <v>40</v>
      </c>
      <c r="D30" s="1305" t="s">
        <v>41</v>
      </c>
      <c r="E30" s="29" t="s">
        <v>42</v>
      </c>
      <c r="F30" s="45"/>
      <c r="G30" s="48"/>
      <c r="H30" s="45"/>
      <c r="I30" s="38" t="s">
        <v>43</v>
      </c>
      <c r="K30" s="1293"/>
      <c r="L30" s="30" t="s">
        <v>59</v>
      </c>
      <c r="M30" s="30" t="s">
        <v>61</v>
      </c>
    </row>
    <row r="31" spans="1:13" ht="26.25" thickBot="1" x14ac:dyDescent="0.25">
      <c r="A31" s="1300"/>
      <c r="B31" s="1300"/>
      <c r="C31" s="1303"/>
      <c r="D31" s="1306"/>
      <c r="E31" s="29" t="s">
        <v>44</v>
      </c>
      <c r="F31" s="44"/>
      <c r="G31" s="48"/>
      <c r="H31" s="45"/>
      <c r="I31" s="38" t="s">
        <v>43</v>
      </c>
      <c r="K31" s="1294"/>
      <c r="L31" s="31" t="s">
        <v>60</v>
      </c>
      <c r="M31" s="31" t="s">
        <v>62</v>
      </c>
    </row>
    <row r="32" spans="1:13" ht="26.25" customHeight="1" thickBot="1" x14ac:dyDescent="0.25">
      <c r="A32" s="1300"/>
      <c r="B32" s="1300"/>
      <c r="C32" s="1303"/>
      <c r="D32" s="1307" t="s">
        <v>45</v>
      </c>
      <c r="E32" s="29" t="s">
        <v>46</v>
      </c>
      <c r="F32" s="44"/>
      <c r="G32" s="48">
        <f>COUNTIF(F32,F32)*I32</f>
        <v>0</v>
      </c>
      <c r="H32" s="44"/>
      <c r="I32" s="39">
        <v>15</v>
      </c>
      <c r="K32" s="33" t="s">
        <v>63</v>
      </c>
      <c r="L32" s="32">
        <v>0</v>
      </c>
      <c r="M32" s="32">
        <v>0</v>
      </c>
    </row>
    <row r="33" spans="1:13" ht="26.25" thickBot="1" x14ac:dyDescent="0.25">
      <c r="A33" s="1300"/>
      <c r="B33" s="1300"/>
      <c r="C33" s="1303"/>
      <c r="D33" s="1308"/>
      <c r="E33" s="29" t="s">
        <v>47</v>
      </c>
      <c r="F33" s="44"/>
      <c r="G33" s="48">
        <f t="shared" ref="G33:G36" si="2">COUNTIF(F33,F33)*I33</f>
        <v>0</v>
      </c>
      <c r="H33" s="45"/>
      <c r="I33" s="39">
        <v>15</v>
      </c>
      <c r="K33" s="33" t="s">
        <v>64</v>
      </c>
      <c r="L33" s="32">
        <v>1</v>
      </c>
      <c r="M33" s="32">
        <v>1</v>
      </c>
    </row>
    <row r="34" spans="1:13" ht="26.25" thickBot="1" x14ac:dyDescent="0.25">
      <c r="A34" s="1300"/>
      <c r="B34" s="1300"/>
      <c r="C34" s="1303"/>
      <c r="D34" s="1309"/>
      <c r="E34" s="29" t="s">
        <v>48</v>
      </c>
      <c r="F34" s="44"/>
      <c r="G34" s="48">
        <f t="shared" si="2"/>
        <v>0</v>
      </c>
      <c r="H34" s="45"/>
      <c r="I34" s="39">
        <v>30</v>
      </c>
      <c r="K34" s="33" t="s">
        <v>65</v>
      </c>
      <c r="L34" s="32">
        <v>2</v>
      </c>
      <c r="M34" s="32">
        <v>2</v>
      </c>
    </row>
    <row r="35" spans="1:13" ht="26.25" thickBot="1" x14ac:dyDescent="0.25">
      <c r="A35" s="1300"/>
      <c r="B35" s="1300"/>
      <c r="C35" s="1303"/>
      <c r="D35" s="1305" t="s">
        <v>49</v>
      </c>
      <c r="E35" s="29" t="s">
        <v>50</v>
      </c>
      <c r="F35" s="44"/>
      <c r="G35" s="48">
        <f t="shared" si="2"/>
        <v>0</v>
      </c>
      <c r="H35" s="45"/>
      <c r="I35" s="39">
        <v>15</v>
      </c>
    </row>
    <row r="36" spans="1:13" ht="26.25" thickBot="1" x14ac:dyDescent="0.25">
      <c r="A36" s="1301"/>
      <c r="B36" s="1301"/>
      <c r="C36" s="1304"/>
      <c r="D36" s="1309"/>
      <c r="E36" s="29" t="s">
        <v>51</v>
      </c>
      <c r="F36" s="44"/>
      <c r="G36" s="48">
        <f t="shared" si="2"/>
        <v>0</v>
      </c>
      <c r="H36" s="44"/>
      <c r="I36" s="39">
        <v>25</v>
      </c>
    </row>
    <row r="37" spans="1:13" ht="13.5" thickBot="1" x14ac:dyDescent="0.25">
      <c r="C37" s="34"/>
      <c r="D37" s="34"/>
      <c r="E37" s="35" t="s">
        <v>52</v>
      </c>
      <c r="F37" s="1316">
        <f>SUM(G32:G36)</f>
        <v>0</v>
      </c>
      <c r="G37" s="1317"/>
      <c r="H37" s="1317"/>
      <c r="I37" s="1318"/>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92" t="s">
        <v>54</v>
      </c>
      <c r="B40" s="1292" t="s">
        <v>53</v>
      </c>
      <c r="C40" s="1292" t="s">
        <v>33</v>
      </c>
      <c r="D40" s="1311" t="s">
        <v>34</v>
      </c>
      <c r="E40" s="1311" t="s">
        <v>35</v>
      </c>
      <c r="F40" s="1313" t="s">
        <v>36</v>
      </c>
      <c r="G40" s="1314"/>
      <c r="H40" s="1315"/>
      <c r="I40" s="1311" t="s">
        <v>37</v>
      </c>
      <c r="K40" s="1292" t="s">
        <v>57</v>
      </c>
      <c r="L40" s="1295" t="s">
        <v>58</v>
      </c>
      <c r="M40" s="1296"/>
    </row>
    <row r="41" spans="1:13" ht="13.5" thickBot="1" x14ac:dyDescent="0.25">
      <c r="A41" s="1294"/>
      <c r="B41" s="1294"/>
      <c r="C41" s="1294"/>
      <c r="D41" s="1312"/>
      <c r="E41" s="1312"/>
      <c r="F41" s="28" t="s">
        <v>38</v>
      </c>
      <c r="G41" s="28"/>
      <c r="H41" s="28" t="s">
        <v>39</v>
      </c>
      <c r="I41" s="1312"/>
      <c r="K41" s="1293"/>
      <c r="L41" s="1297"/>
      <c r="M41" s="1298"/>
    </row>
    <row r="42" spans="1:13" ht="26.25" thickBot="1" x14ac:dyDescent="0.25">
      <c r="A42" s="1299" t="e">
        <f>'3. MATRIZ DE RIESGOS'!#REF!</f>
        <v>#REF!</v>
      </c>
      <c r="B42" s="1299" t="e">
        <f>'3. MATRIZ DE RIESGOS'!#REF!</f>
        <v>#REF!</v>
      </c>
      <c r="C42" s="1302" t="s">
        <v>40</v>
      </c>
      <c r="D42" s="1305" t="s">
        <v>41</v>
      </c>
      <c r="E42" s="29" t="s">
        <v>42</v>
      </c>
      <c r="F42" s="44"/>
      <c r="G42" s="48"/>
      <c r="H42" s="45"/>
      <c r="I42" s="38" t="s">
        <v>43</v>
      </c>
      <c r="K42" s="1293"/>
      <c r="L42" s="30" t="s">
        <v>59</v>
      </c>
      <c r="M42" s="30" t="s">
        <v>61</v>
      </c>
    </row>
    <row r="43" spans="1:13" ht="26.25" thickBot="1" x14ac:dyDescent="0.25">
      <c r="A43" s="1300"/>
      <c r="B43" s="1300"/>
      <c r="C43" s="1303"/>
      <c r="D43" s="1306"/>
      <c r="E43" s="29" t="s">
        <v>44</v>
      </c>
      <c r="F43" s="44"/>
      <c r="G43" s="48"/>
      <c r="H43" s="45"/>
      <c r="I43" s="38" t="s">
        <v>43</v>
      </c>
      <c r="K43" s="1294"/>
      <c r="L43" s="31" t="s">
        <v>60</v>
      </c>
      <c r="M43" s="31" t="s">
        <v>62</v>
      </c>
    </row>
    <row r="44" spans="1:13" ht="26.25" customHeight="1" thickBot="1" x14ac:dyDescent="0.25">
      <c r="A44" s="1300"/>
      <c r="B44" s="1300"/>
      <c r="C44" s="1303"/>
      <c r="D44" s="1307" t="s">
        <v>45</v>
      </c>
      <c r="E44" s="29" t="s">
        <v>46</v>
      </c>
      <c r="F44" s="44"/>
      <c r="G44" s="48">
        <f>COUNTIF(F44,F44)*I44</f>
        <v>0</v>
      </c>
      <c r="H44" s="44"/>
      <c r="I44" s="39">
        <v>15</v>
      </c>
      <c r="K44" s="33" t="s">
        <v>63</v>
      </c>
      <c r="L44" s="32">
        <v>0</v>
      </c>
      <c r="M44" s="32">
        <v>0</v>
      </c>
    </row>
    <row r="45" spans="1:13" ht="26.25" thickBot="1" x14ac:dyDescent="0.25">
      <c r="A45" s="1300"/>
      <c r="B45" s="1300"/>
      <c r="C45" s="1303"/>
      <c r="D45" s="1308"/>
      <c r="E45" s="29" t="s">
        <v>47</v>
      </c>
      <c r="F45" s="44"/>
      <c r="G45" s="48">
        <f t="shared" ref="G45:G48" si="3">COUNTIF(F45,F45)*I45</f>
        <v>0</v>
      </c>
      <c r="H45" s="45"/>
      <c r="I45" s="39">
        <v>15</v>
      </c>
      <c r="K45" s="33" t="s">
        <v>64</v>
      </c>
      <c r="L45" s="32">
        <v>1</v>
      </c>
      <c r="M45" s="32">
        <v>1</v>
      </c>
    </row>
    <row r="46" spans="1:13" ht="26.25" thickBot="1" x14ac:dyDescent="0.25">
      <c r="A46" s="1300"/>
      <c r="B46" s="1300"/>
      <c r="C46" s="1303"/>
      <c r="D46" s="1309"/>
      <c r="E46" s="29" t="s">
        <v>48</v>
      </c>
      <c r="F46" s="44"/>
      <c r="G46" s="48">
        <f t="shared" si="3"/>
        <v>0</v>
      </c>
      <c r="H46" s="45"/>
      <c r="I46" s="39">
        <v>30</v>
      </c>
      <c r="K46" s="33" t="s">
        <v>65</v>
      </c>
      <c r="L46" s="32">
        <v>2</v>
      </c>
      <c r="M46" s="32">
        <v>2</v>
      </c>
    </row>
    <row r="47" spans="1:13" ht="26.25" thickBot="1" x14ac:dyDescent="0.25">
      <c r="A47" s="1300"/>
      <c r="B47" s="1300"/>
      <c r="C47" s="1303"/>
      <c r="D47" s="1305" t="s">
        <v>49</v>
      </c>
      <c r="E47" s="29" t="s">
        <v>50</v>
      </c>
      <c r="F47" s="44"/>
      <c r="G47" s="48">
        <f t="shared" si="3"/>
        <v>0</v>
      </c>
      <c r="H47" s="45"/>
      <c r="I47" s="39">
        <v>15</v>
      </c>
    </row>
    <row r="48" spans="1:13" ht="26.25" thickBot="1" x14ac:dyDescent="0.25">
      <c r="A48" s="1301"/>
      <c r="B48" s="1301"/>
      <c r="C48" s="1304"/>
      <c r="D48" s="1309"/>
      <c r="E48" s="29" t="s">
        <v>51</v>
      </c>
      <c r="F48" s="44"/>
      <c r="G48" s="48">
        <f t="shared" si="3"/>
        <v>0</v>
      </c>
      <c r="H48" s="45"/>
      <c r="I48" s="39">
        <v>25</v>
      </c>
    </row>
    <row r="49" spans="1:13" ht="13.5" thickBot="1" x14ac:dyDescent="0.25">
      <c r="C49" s="34"/>
      <c r="D49" s="34"/>
      <c r="E49" s="35" t="s">
        <v>52</v>
      </c>
      <c r="F49" s="1316">
        <f>SUM(G44:G48)</f>
        <v>0</v>
      </c>
      <c r="G49" s="1317"/>
      <c r="H49" s="1317"/>
      <c r="I49" s="1318"/>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92" t="s">
        <v>54</v>
      </c>
      <c r="B52" s="1292" t="s">
        <v>53</v>
      </c>
      <c r="C52" s="1292" t="s">
        <v>33</v>
      </c>
      <c r="D52" s="1311" t="s">
        <v>34</v>
      </c>
      <c r="E52" s="1311" t="s">
        <v>35</v>
      </c>
      <c r="F52" s="1313" t="s">
        <v>36</v>
      </c>
      <c r="G52" s="1314"/>
      <c r="H52" s="1315"/>
      <c r="I52" s="1311" t="s">
        <v>37</v>
      </c>
      <c r="K52" s="1292" t="s">
        <v>57</v>
      </c>
      <c r="L52" s="1295" t="s">
        <v>58</v>
      </c>
      <c r="M52" s="1296"/>
    </row>
    <row r="53" spans="1:13" ht="13.5" thickBot="1" x14ac:dyDescent="0.25">
      <c r="A53" s="1294"/>
      <c r="B53" s="1294"/>
      <c r="C53" s="1294"/>
      <c r="D53" s="1312"/>
      <c r="E53" s="1312"/>
      <c r="F53" s="28" t="s">
        <v>38</v>
      </c>
      <c r="G53" s="28"/>
      <c r="H53" s="28" t="s">
        <v>39</v>
      </c>
      <c r="I53" s="1312"/>
      <c r="K53" s="1293"/>
      <c r="L53" s="1297"/>
      <c r="M53" s="1298"/>
    </row>
    <row r="54" spans="1:13" ht="26.25" thickBot="1" x14ac:dyDescent="0.25">
      <c r="A54" s="1299" t="e">
        <f>'3. MATRIZ DE RIESGOS'!#REF!</f>
        <v>#REF!</v>
      </c>
      <c r="B54" s="1299" t="e">
        <f>'3. MATRIZ DE RIESGOS'!#REF!</f>
        <v>#REF!</v>
      </c>
      <c r="C54" s="1319" t="s">
        <v>40</v>
      </c>
      <c r="D54" s="1305" t="s">
        <v>41</v>
      </c>
      <c r="E54" s="29" t="s">
        <v>42</v>
      </c>
      <c r="F54" s="44"/>
      <c r="G54" s="48"/>
      <c r="H54" s="45"/>
      <c r="I54" s="38" t="s">
        <v>43</v>
      </c>
      <c r="K54" s="1293"/>
      <c r="L54" s="30" t="s">
        <v>59</v>
      </c>
      <c r="M54" s="30" t="s">
        <v>61</v>
      </c>
    </row>
    <row r="55" spans="1:13" ht="26.25" thickBot="1" x14ac:dyDescent="0.25">
      <c r="A55" s="1300"/>
      <c r="B55" s="1300"/>
      <c r="C55" s="1303"/>
      <c r="D55" s="1306"/>
      <c r="E55" s="29" t="s">
        <v>44</v>
      </c>
      <c r="F55" s="44"/>
      <c r="G55" s="48"/>
      <c r="H55" s="45"/>
      <c r="I55" s="38" t="s">
        <v>43</v>
      </c>
      <c r="K55" s="1294"/>
      <c r="L55" s="31" t="s">
        <v>60</v>
      </c>
      <c r="M55" s="31" t="s">
        <v>62</v>
      </c>
    </row>
    <row r="56" spans="1:13" ht="26.25" customHeight="1" thickBot="1" x14ac:dyDescent="0.25">
      <c r="A56" s="1300"/>
      <c r="B56" s="1300"/>
      <c r="C56" s="1303"/>
      <c r="D56" s="1307" t="s">
        <v>45</v>
      </c>
      <c r="E56" s="29" t="s">
        <v>46</v>
      </c>
      <c r="F56" s="44"/>
      <c r="G56" s="48">
        <f>COUNTIF(F56,F56)*I56</f>
        <v>0</v>
      </c>
      <c r="H56" s="45"/>
      <c r="I56" s="39">
        <v>15</v>
      </c>
      <c r="K56" s="33" t="s">
        <v>63</v>
      </c>
      <c r="L56" s="32">
        <v>0</v>
      </c>
      <c r="M56" s="32">
        <v>0</v>
      </c>
    </row>
    <row r="57" spans="1:13" ht="26.25" thickBot="1" x14ac:dyDescent="0.25">
      <c r="A57" s="1300"/>
      <c r="B57" s="1300"/>
      <c r="C57" s="1303"/>
      <c r="D57" s="1308"/>
      <c r="E57" s="29" t="s">
        <v>47</v>
      </c>
      <c r="F57" s="44"/>
      <c r="G57" s="48">
        <f t="shared" ref="G57:G60" si="4">COUNTIF(F57,F57)*I57</f>
        <v>0</v>
      </c>
      <c r="H57" s="45"/>
      <c r="I57" s="39">
        <v>15</v>
      </c>
      <c r="K57" s="33" t="s">
        <v>64</v>
      </c>
      <c r="L57" s="32">
        <v>1</v>
      </c>
      <c r="M57" s="32">
        <v>1</v>
      </c>
    </row>
    <row r="58" spans="1:13" ht="26.25" thickBot="1" x14ac:dyDescent="0.25">
      <c r="A58" s="1300"/>
      <c r="B58" s="1300"/>
      <c r="C58" s="1303"/>
      <c r="D58" s="1309"/>
      <c r="E58" s="29" t="s">
        <v>48</v>
      </c>
      <c r="F58" s="44"/>
      <c r="G58" s="48">
        <f t="shared" si="4"/>
        <v>0</v>
      </c>
      <c r="H58" s="45"/>
      <c r="I58" s="39">
        <v>30</v>
      </c>
      <c r="K58" s="33" t="s">
        <v>65</v>
      </c>
      <c r="L58" s="32">
        <v>2</v>
      </c>
      <c r="M58" s="32">
        <v>2</v>
      </c>
    </row>
    <row r="59" spans="1:13" ht="26.25" thickBot="1" x14ac:dyDescent="0.25">
      <c r="A59" s="1300"/>
      <c r="B59" s="1300"/>
      <c r="C59" s="1303"/>
      <c r="D59" s="1305" t="s">
        <v>49</v>
      </c>
      <c r="E59" s="29" t="s">
        <v>50</v>
      </c>
      <c r="F59" s="44"/>
      <c r="G59" s="48">
        <f t="shared" si="4"/>
        <v>0</v>
      </c>
      <c r="H59" s="45"/>
      <c r="I59" s="39">
        <v>15</v>
      </c>
    </row>
    <row r="60" spans="1:13" ht="26.25" thickBot="1" x14ac:dyDescent="0.25">
      <c r="A60" s="1301"/>
      <c r="B60" s="1301"/>
      <c r="C60" s="1304"/>
      <c r="D60" s="1309"/>
      <c r="E60" s="29" t="s">
        <v>51</v>
      </c>
      <c r="F60" s="44"/>
      <c r="G60" s="48">
        <f t="shared" si="4"/>
        <v>0</v>
      </c>
      <c r="H60" s="44"/>
      <c r="I60" s="39">
        <v>25</v>
      </c>
    </row>
    <row r="61" spans="1:13" ht="13.5" thickBot="1" x14ac:dyDescent="0.25">
      <c r="C61" s="34"/>
      <c r="D61" s="34"/>
      <c r="E61" s="35" t="s">
        <v>52</v>
      </c>
      <c r="F61" s="1316">
        <f>SUM(G56:G60)</f>
        <v>0</v>
      </c>
      <c r="G61" s="1317"/>
      <c r="H61" s="1317"/>
      <c r="I61" s="1318"/>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92" t="s">
        <v>54</v>
      </c>
      <c r="B64" s="1292" t="s">
        <v>53</v>
      </c>
      <c r="C64" s="1292" t="s">
        <v>33</v>
      </c>
      <c r="D64" s="1311" t="s">
        <v>34</v>
      </c>
      <c r="E64" s="1311" t="s">
        <v>35</v>
      </c>
      <c r="F64" s="1313" t="s">
        <v>36</v>
      </c>
      <c r="G64" s="1314"/>
      <c r="H64" s="1315"/>
      <c r="I64" s="1311" t="s">
        <v>37</v>
      </c>
      <c r="K64" s="1292" t="s">
        <v>57</v>
      </c>
      <c r="L64" s="1295" t="s">
        <v>58</v>
      </c>
      <c r="M64" s="1296"/>
    </row>
    <row r="65" spans="1:13" ht="13.5" thickBot="1" x14ac:dyDescent="0.25">
      <c r="A65" s="1294"/>
      <c r="B65" s="1294"/>
      <c r="C65" s="1294"/>
      <c r="D65" s="1312"/>
      <c r="E65" s="1312"/>
      <c r="F65" s="28" t="s">
        <v>38</v>
      </c>
      <c r="G65" s="28"/>
      <c r="H65" s="28" t="s">
        <v>39</v>
      </c>
      <c r="I65" s="1312"/>
      <c r="K65" s="1293"/>
      <c r="L65" s="1297"/>
      <c r="M65" s="1298"/>
    </row>
    <row r="66" spans="1:13" ht="26.25" thickBot="1" x14ac:dyDescent="0.25">
      <c r="A66" s="1299" t="e">
        <f>'3. MATRIZ DE RIESGOS'!#REF!</f>
        <v>#REF!</v>
      </c>
      <c r="B66" s="1299" t="e">
        <f>'3. MATRIZ DE RIESGOS'!#REF!</f>
        <v>#REF!</v>
      </c>
      <c r="C66" s="1319" t="s">
        <v>40</v>
      </c>
      <c r="D66" s="1305" t="s">
        <v>41</v>
      </c>
      <c r="E66" s="29" t="s">
        <v>42</v>
      </c>
      <c r="F66" s="44"/>
      <c r="G66" s="48"/>
      <c r="H66" s="45"/>
      <c r="I66" s="38" t="s">
        <v>43</v>
      </c>
      <c r="K66" s="1293"/>
      <c r="L66" s="30" t="s">
        <v>59</v>
      </c>
      <c r="M66" s="30" t="s">
        <v>61</v>
      </c>
    </row>
    <row r="67" spans="1:13" ht="26.25" thickBot="1" x14ac:dyDescent="0.25">
      <c r="A67" s="1300"/>
      <c r="B67" s="1300"/>
      <c r="C67" s="1303"/>
      <c r="D67" s="1306"/>
      <c r="E67" s="29" t="s">
        <v>44</v>
      </c>
      <c r="F67" s="45"/>
      <c r="G67" s="48"/>
      <c r="H67" s="45"/>
      <c r="I67" s="38" t="s">
        <v>43</v>
      </c>
      <c r="K67" s="1294"/>
      <c r="L67" s="31" t="s">
        <v>60</v>
      </c>
      <c r="M67" s="31" t="s">
        <v>62</v>
      </c>
    </row>
    <row r="68" spans="1:13" ht="26.25" customHeight="1" thickBot="1" x14ac:dyDescent="0.25">
      <c r="A68" s="1300"/>
      <c r="B68" s="1300"/>
      <c r="C68" s="1303"/>
      <c r="D68" s="1307" t="s">
        <v>45</v>
      </c>
      <c r="E68" s="29" t="s">
        <v>46</v>
      </c>
      <c r="F68" s="44"/>
      <c r="G68" s="48">
        <f>COUNTIF(F68,F68)*I68</f>
        <v>0</v>
      </c>
      <c r="H68" s="45"/>
      <c r="I68" s="39">
        <v>15</v>
      </c>
      <c r="K68" s="33" t="s">
        <v>63</v>
      </c>
      <c r="L68" s="32">
        <v>0</v>
      </c>
      <c r="M68" s="32">
        <v>0</v>
      </c>
    </row>
    <row r="69" spans="1:13" ht="26.25" thickBot="1" x14ac:dyDescent="0.25">
      <c r="A69" s="1300"/>
      <c r="B69" s="1300"/>
      <c r="C69" s="1303"/>
      <c r="D69" s="1308"/>
      <c r="E69" s="29" t="s">
        <v>47</v>
      </c>
      <c r="F69" s="44"/>
      <c r="G69" s="48">
        <f t="shared" ref="G69:G72" si="5">COUNTIF(F69,F69)*I69</f>
        <v>0</v>
      </c>
      <c r="H69" s="45"/>
      <c r="I69" s="39">
        <v>15</v>
      </c>
      <c r="K69" s="33" t="s">
        <v>64</v>
      </c>
      <c r="L69" s="32">
        <v>1</v>
      </c>
      <c r="M69" s="32">
        <v>1</v>
      </c>
    </row>
    <row r="70" spans="1:13" ht="26.25" thickBot="1" x14ac:dyDescent="0.25">
      <c r="A70" s="1300"/>
      <c r="B70" s="1300"/>
      <c r="C70" s="1303"/>
      <c r="D70" s="1309"/>
      <c r="E70" s="29" t="s">
        <v>48</v>
      </c>
      <c r="F70" s="44"/>
      <c r="G70" s="48">
        <f t="shared" si="5"/>
        <v>0</v>
      </c>
      <c r="H70" s="45"/>
      <c r="I70" s="39">
        <v>30</v>
      </c>
      <c r="K70" s="33" t="s">
        <v>65</v>
      </c>
      <c r="L70" s="32">
        <v>2</v>
      </c>
      <c r="M70" s="32">
        <v>2</v>
      </c>
    </row>
    <row r="71" spans="1:13" ht="26.25" thickBot="1" x14ac:dyDescent="0.25">
      <c r="A71" s="1300"/>
      <c r="B71" s="1300"/>
      <c r="C71" s="1303"/>
      <c r="D71" s="1305" t="s">
        <v>49</v>
      </c>
      <c r="E71" s="29" t="s">
        <v>50</v>
      </c>
      <c r="F71" s="44"/>
      <c r="G71" s="48">
        <f t="shared" si="5"/>
        <v>0</v>
      </c>
      <c r="H71" s="45"/>
      <c r="I71" s="39">
        <v>15</v>
      </c>
    </row>
    <row r="72" spans="1:13" ht="26.25" thickBot="1" x14ac:dyDescent="0.25">
      <c r="A72" s="1301"/>
      <c r="B72" s="1301"/>
      <c r="C72" s="1304"/>
      <c r="D72" s="1309"/>
      <c r="E72" s="29" t="s">
        <v>51</v>
      </c>
      <c r="F72" s="44"/>
      <c r="G72" s="48">
        <f t="shared" si="5"/>
        <v>0</v>
      </c>
      <c r="H72" s="45"/>
      <c r="I72" s="39">
        <v>25</v>
      </c>
    </row>
    <row r="73" spans="1:13" ht="13.5" thickBot="1" x14ac:dyDescent="0.25">
      <c r="C73" s="34"/>
      <c r="D73" s="34"/>
      <c r="E73" s="35" t="s">
        <v>52</v>
      </c>
      <c r="F73" s="1316">
        <f>SUM(G68:G72)</f>
        <v>0</v>
      </c>
      <c r="G73" s="1317"/>
      <c r="H73" s="1317"/>
      <c r="I73" s="1318"/>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92" t="s">
        <v>54</v>
      </c>
      <c r="B76" s="1292" t="s">
        <v>53</v>
      </c>
      <c r="C76" s="1292" t="s">
        <v>33</v>
      </c>
      <c r="D76" s="1311" t="s">
        <v>34</v>
      </c>
      <c r="E76" s="1311" t="s">
        <v>35</v>
      </c>
      <c r="F76" s="1313" t="s">
        <v>36</v>
      </c>
      <c r="G76" s="1314"/>
      <c r="H76" s="1315"/>
      <c r="I76" s="1311" t="s">
        <v>37</v>
      </c>
      <c r="K76" s="1292" t="s">
        <v>57</v>
      </c>
      <c r="L76" s="1295" t="s">
        <v>58</v>
      </c>
      <c r="M76" s="1296"/>
    </row>
    <row r="77" spans="1:13" ht="13.5" thickBot="1" x14ac:dyDescent="0.25">
      <c r="A77" s="1294"/>
      <c r="B77" s="1294"/>
      <c r="C77" s="1294"/>
      <c r="D77" s="1312"/>
      <c r="E77" s="1312"/>
      <c r="F77" s="28" t="s">
        <v>38</v>
      </c>
      <c r="G77" s="28"/>
      <c r="H77" s="28" t="s">
        <v>39</v>
      </c>
      <c r="I77" s="1312"/>
      <c r="K77" s="1293"/>
      <c r="L77" s="1297"/>
      <c r="M77" s="1298"/>
    </row>
    <row r="78" spans="1:13" ht="26.25" thickBot="1" x14ac:dyDescent="0.25">
      <c r="A78" s="1299" t="e">
        <f>'3. MATRIZ DE RIESGOS'!#REF!</f>
        <v>#REF!</v>
      </c>
      <c r="B78" s="1299" t="e">
        <f>'3. MATRIZ DE RIESGOS'!#REF!</f>
        <v>#REF!</v>
      </c>
      <c r="C78" s="1319" t="s">
        <v>40</v>
      </c>
      <c r="D78" s="1305" t="s">
        <v>41</v>
      </c>
      <c r="E78" s="29" t="s">
        <v>42</v>
      </c>
      <c r="F78" s="45"/>
      <c r="G78" s="48"/>
      <c r="H78" s="45"/>
      <c r="I78" s="38" t="s">
        <v>43</v>
      </c>
      <c r="K78" s="1293"/>
      <c r="L78" s="30" t="s">
        <v>59</v>
      </c>
      <c r="M78" s="30" t="s">
        <v>61</v>
      </c>
    </row>
    <row r="79" spans="1:13" ht="26.25" thickBot="1" x14ac:dyDescent="0.25">
      <c r="A79" s="1300"/>
      <c r="B79" s="1300"/>
      <c r="C79" s="1303"/>
      <c r="D79" s="1306"/>
      <c r="E79" s="29" t="s">
        <v>44</v>
      </c>
      <c r="F79" s="44"/>
      <c r="G79" s="48"/>
      <c r="H79" s="45"/>
      <c r="I79" s="38" t="s">
        <v>43</v>
      </c>
      <c r="K79" s="1294"/>
      <c r="L79" s="31" t="s">
        <v>60</v>
      </c>
      <c r="M79" s="31" t="s">
        <v>62</v>
      </c>
    </row>
    <row r="80" spans="1:13" ht="26.25" customHeight="1" thickBot="1" x14ac:dyDescent="0.25">
      <c r="A80" s="1300"/>
      <c r="B80" s="1300"/>
      <c r="C80" s="1303"/>
      <c r="D80" s="1307" t="s">
        <v>45</v>
      </c>
      <c r="E80" s="29" t="s">
        <v>46</v>
      </c>
      <c r="F80" s="44"/>
      <c r="G80" s="48">
        <f>COUNTIF(F80,F80)*I80</f>
        <v>0</v>
      </c>
      <c r="H80" s="45"/>
      <c r="I80" s="39">
        <v>15</v>
      </c>
      <c r="K80" s="33" t="s">
        <v>63</v>
      </c>
      <c r="L80" s="32">
        <v>0</v>
      </c>
      <c r="M80" s="32">
        <v>0</v>
      </c>
    </row>
    <row r="81" spans="1:13" ht="26.25" thickBot="1" x14ac:dyDescent="0.25">
      <c r="A81" s="1300"/>
      <c r="B81" s="1300"/>
      <c r="C81" s="1303"/>
      <c r="D81" s="1308"/>
      <c r="E81" s="29" t="s">
        <v>47</v>
      </c>
      <c r="F81" s="44"/>
      <c r="G81" s="48">
        <f t="shared" ref="G81:G84" si="6">COUNTIF(F81,F81)*I81</f>
        <v>0</v>
      </c>
      <c r="H81" s="45"/>
      <c r="I81" s="39">
        <v>15</v>
      </c>
      <c r="K81" s="33" t="s">
        <v>64</v>
      </c>
      <c r="L81" s="32">
        <v>1</v>
      </c>
      <c r="M81" s="32">
        <v>1</v>
      </c>
    </row>
    <row r="82" spans="1:13" ht="26.25" thickBot="1" x14ac:dyDescent="0.25">
      <c r="A82" s="1300"/>
      <c r="B82" s="1300"/>
      <c r="C82" s="1303"/>
      <c r="D82" s="1309"/>
      <c r="E82" s="29" t="s">
        <v>48</v>
      </c>
      <c r="F82" s="44"/>
      <c r="G82" s="48">
        <f t="shared" si="6"/>
        <v>0</v>
      </c>
      <c r="H82" s="45"/>
      <c r="I82" s="39">
        <v>30</v>
      </c>
      <c r="K82" s="33" t="s">
        <v>65</v>
      </c>
      <c r="L82" s="32">
        <v>2</v>
      </c>
      <c r="M82" s="32">
        <v>2</v>
      </c>
    </row>
    <row r="83" spans="1:13" ht="26.25" thickBot="1" x14ac:dyDescent="0.25">
      <c r="A83" s="1300"/>
      <c r="B83" s="1300"/>
      <c r="C83" s="1303"/>
      <c r="D83" s="1305" t="s">
        <v>49</v>
      </c>
      <c r="E83" s="29" t="s">
        <v>50</v>
      </c>
      <c r="F83" s="44"/>
      <c r="G83" s="48">
        <f t="shared" si="6"/>
        <v>0</v>
      </c>
      <c r="H83" s="45"/>
      <c r="I83" s="39">
        <v>15</v>
      </c>
    </row>
    <row r="84" spans="1:13" ht="26.25" thickBot="1" x14ac:dyDescent="0.25">
      <c r="A84" s="1301"/>
      <c r="B84" s="1301"/>
      <c r="C84" s="1304"/>
      <c r="D84" s="1309"/>
      <c r="E84" s="29" t="s">
        <v>51</v>
      </c>
      <c r="F84" s="44"/>
      <c r="G84" s="48">
        <f t="shared" si="6"/>
        <v>0</v>
      </c>
      <c r="H84" s="45"/>
      <c r="I84" s="39">
        <v>25</v>
      </c>
    </row>
    <row r="85" spans="1:13" ht="13.5" thickBot="1" x14ac:dyDescent="0.25">
      <c r="C85" s="34"/>
      <c r="D85" s="34"/>
      <c r="E85" s="35" t="s">
        <v>52</v>
      </c>
      <c r="F85" s="1316">
        <f>SUM(G80:G84)</f>
        <v>0</v>
      </c>
      <c r="G85" s="1317"/>
      <c r="H85" s="1317"/>
      <c r="I85" s="1318"/>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92" t="s">
        <v>54</v>
      </c>
      <c r="B88" s="1292" t="s">
        <v>53</v>
      </c>
      <c r="C88" s="1292" t="s">
        <v>33</v>
      </c>
      <c r="D88" s="1311" t="s">
        <v>34</v>
      </c>
      <c r="E88" s="1311" t="s">
        <v>35</v>
      </c>
      <c r="F88" s="1313" t="s">
        <v>36</v>
      </c>
      <c r="G88" s="1314"/>
      <c r="H88" s="1315"/>
      <c r="I88" s="1311" t="s">
        <v>37</v>
      </c>
      <c r="K88" s="1292" t="s">
        <v>57</v>
      </c>
      <c r="L88" s="1295" t="s">
        <v>58</v>
      </c>
      <c r="M88" s="1296"/>
    </row>
    <row r="89" spans="1:13" ht="13.5" thickBot="1" x14ac:dyDescent="0.25">
      <c r="A89" s="1294"/>
      <c r="B89" s="1294"/>
      <c r="C89" s="1294"/>
      <c r="D89" s="1312"/>
      <c r="E89" s="1312"/>
      <c r="F89" s="28" t="s">
        <v>38</v>
      </c>
      <c r="G89" s="28"/>
      <c r="H89" s="28" t="s">
        <v>39</v>
      </c>
      <c r="I89" s="1312"/>
      <c r="K89" s="1293"/>
      <c r="L89" s="1297"/>
      <c r="M89" s="1298"/>
    </row>
    <row r="90" spans="1:13" ht="26.25" thickBot="1" x14ac:dyDescent="0.25">
      <c r="A90" s="1299" t="e">
        <f>'3. MATRIZ DE RIESGOS'!#REF!</f>
        <v>#REF!</v>
      </c>
      <c r="B90" s="1299" t="e">
        <f>'3. MATRIZ DE RIESGOS'!#REF!</f>
        <v>#REF!</v>
      </c>
      <c r="C90" s="1319" t="s">
        <v>40</v>
      </c>
      <c r="D90" s="1305" t="s">
        <v>41</v>
      </c>
      <c r="E90" s="29" t="s">
        <v>42</v>
      </c>
      <c r="F90" s="44"/>
      <c r="G90" s="48"/>
      <c r="H90" s="45"/>
      <c r="I90" s="38" t="s">
        <v>43</v>
      </c>
      <c r="K90" s="1293"/>
      <c r="L90" s="30" t="s">
        <v>59</v>
      </c>
      <c r="M90" s="30" t="s">
        <v>61</v>
      </c>
    </row>
    <row r="91" spans="1:13" ht="26.25" thickBot="1" x14ac:dyDescent="0.25">
      <c r="A91" s="1300"/>
      <c r="B91" s="1300"/>
      <c r="C91" s="1303"/>
      <c r="D91" s="1306"/>
      <c r="E91" s="29" t="s">
        <v>44</v>
      </c>
      <c r="F91" s="45"/>
      <c r="G91" s="48"/>
      <c r="H91" s="45"/>
      <c r="I91" s="38" t="s">
        <v>43</v>
      </c>
      <c r="K91" s="1294"/>
      <c r="L91" s="31" t="s">
        <v>60</v>
      </c>
      <c r="M91" s="31" t="s">
        <v>62</v>
      </c>
    </row>
    <row r="92" spans="1:13" ht="26.25" customHeight="1" thickBot="1" x14ac:dyDescent="0.25">
      <c r="A92" s="1300"/>
      <c r="B92" s="1300"/>
      <c r="C92" s="1303"/>
      <c r="D92" s="1307" t="s">
        <v>45</v>
      </c>
      <c r="E92" s="29" t="s">
        <v>46</v>
      </c>
      <c r="F92" s="44"/>
      <c r="G92" s="48">
        <f>COUNTIF(F92,F92)*I92</f>
        <v>0</v>
      </c>
      <c r="H92" s="45"/>
      <c r="I92" s="39">
        <v>15</v>
      </c>
      <c r="K92" s="33" t="s">
        <v>63</v>
      </c>
      <c r="L92" s="32">
        <v>0</v>
      </c>
      <c r="M92" s="32">
        <v>0</v>
      </c>
    </row>
    <row r="93" spans="1:13" ht="26.25" thickBot="1" x14ac:dyDescent="0.25">
      <c r="A93" s="1300"/>
      <c r="B93" s="1300"/>
      <c r="C93" s="1303"/>
      <c r="D93" s="1308"/>
      <c r="E93" s="29" t="s">
        <v>47</v>
      </c>
      <c r="F93" s="44"/>
      <c r="G93" s="48">
        <f t="shared" ref="G93:G96" si="7">COUNTIF(F93,F93)*I93</f>
        <v>0</v>
      </c>
      <c r="H93" s="45"/>
      <c r="I93" s="39">
        <v>15</v>
      </c>
      <c r="K93" s="33" t="s">
        <v>64</v>
      </c>
      <c r="L93" s="32">
        <v>1</v>
      </c>
      <c r="M93" s="32">
        <v>1</v>
      </c>
    </row>
    <row r="94" spans="1:13" ht="26.25" thickBot="1" x14ac:dyDescent="0.25">
      <c r="A94" s="1300"/>
      <c r="B94" s="1300"/>
      <c r="C94" s="1303"/>
      <c r="D94" s="1309"/>
      <c r="E94" s="29" t="s">
        <v>48</v>
      </c>
      <c r="F94" s="44"/>
      <c r="G94" s="48">
        <f t="shared" si="7"/>
        <v>0</v>
      </c>
      <c r="H94" s="45"/>
      <c r="I94" s="39">
        <v>30</v>
      </c>
      <c r="K94" s="33" t="s">
        <v>65</v>
      </c>
      <c r="L94" s="32">
        <v>2</v>
      </c>
      <c r="M94" s="32">
        <v>2</v>
      </c>
    </row>
    <row r="95" spans="1:13" ht="26.25" thickBot="1" x14ac:dyDescent="0.25">
      <c r="A95" s="1300"/>
      <c r="B95" s="1300"/>
      <c r="C95" s="1303"/>
      <c r="D95" s="1305" t="s">
        <v>49</v>
      </c>
      <c r="E95" s="29" t="s">
        <v>50</v>
      </c>
      <c r="F95" s="44"/>
      <c r="G95" s="48">
        <f t="shared" si="7"/>
        <v>0</v>
      </c>
      <c r="H95" s="45"/>
      <c r="I95" s="39">
        <v>15</v>
      </c>
    </row>
    <row r="96" spans="1:13" ht="26.25" thickBot="1" x14ac:dyDescent="0.25">
      <c r="A96" s="1301"/>
      <c r="B96" s="1301"/>
      <c r="C96" s="1304"/>
      <c r="D96" s="1309"/>
      <c r="E96" s="29" t="s">
        <v>51</v>
      </c>
      <c r="F96" s="44"/>
      <c r="G96" s="48">
        <f t="shared" si="7"/>
        <v>0</v>
      </c>
      <c r="H96" s="45"/>
      <c r="I96" s="39">
        <v>25</v>
      </c>
    </row>
    <row r="97" spans="1:13" ht="13.5" thickBot="1" x14ac:dyDescent="0.25">
      <c r="C97" s="34"/>
      <c r="D97" s="34"/>
      <c r="E97" s="35" t="s">
        <v>52</v>
      </c>
      <c r="F97" s="1316">
        <f>SUM(G92:G96)</f>
        <v>0</v>
      </c>
      <c r="G97" s="1317"/>
      <c r="H97" s="1317"/>
      <c r="I97" s="1318"/>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92" t="s">
        <v>54</v>
      </c>
      <c r="B100" s="1292" t="s">
        <v>53</v>
      </c>
      <c r="C100" s="1292" t="s">
        <v>33</v>
      </c>
      <c r="D100" s="1311" t="s">
        <v>34</v>
      </c>
      <c r="E100" s="1311" t="s">
        <v>35</v>
      </c>
      <c r="F100" s="1313" t="s">
        <v>36</v>
      </c>
      <c r="G100" s="1314"/>
      <c r="H100" s="1315"/>
      <c r="I100" s="1311" t="s">
        <v>37</v>
      </c>
      <c r="K100" s="1292" t="s">
        <v>57</v>
      </c>
      <c r="L100" s="1295" t="s">
        <v>58</v>
      </c>
      <c r="M100" s="1296"/>
    </row>
    <row r="101" spans="1:13" ht="13.5" thickBot="1" x14ac:dyDescent="0.25">
      <c r="A101" s="1294"/>
      <c r="B101" s="1294"/>
      <c r="C101" s="1294"/>
      <c r="D101" s="1312"/>
      <c r="E101" s="1312"/>
      <c r="F101" s="28" t="s">
        <v>38</v>
      </c>
      <c r="G101" s="28"/>
      <c r="H101" s="28" t="s">
        <v>39</v>
      </c>
      <c r="I101" s="1312"/>
      <c r="K101" s="1293"/>
      <c r="L101" s="1297"/>
      <c r="M101" s="1298"/>
    </row>
    <row r="102" spans="1:13" ht="26.25" thickBot="1" x14ac:dyDescent="0.25">
      <c r="A102" s="1299" t="e">
        <f>'3. MATRIZ DE RIESGOS'!#REF!</f>
        <v>#REF!</v>
      </c>
      <c r="B102" s="1299" t="e">
        <f>'3. MATRIZ DE RIESGOS'!#REF!</f>
        <v>#REF!</v>
      </c>
      <c r="C102" s="1319" t="s">
        <v>40</v>
      </c>
      <c r="D102" s="1305" t="s">
        <v>41</v>
      </c>
      <c r="E102" s="29" t="s">
        <v>42</v>
      </c>
      <c r="F102" s="45"/>
      <c r="G102" s="48"/>
      <c r="H102" s="45"/>
      <c r="I102" s="38" t="s">
        <v>43</v>
      </c>
      <c r="K102" s="1293"/>
      <c r="L102" s="30" t="s">
        <v>59</v>
      </c>
      <c r="M102" s="30" t="s">
        <v>61</v>
      </c>
    </row>
    <row r="103" spans="1:13" ht="26.25" thickBot="1" x14ac:dyDescent="0.25">
      <c r="A103" s="1300"/>
      <c r="B103" s="1300"/>
      <c r="C103" s="1303"/>
      <c r="D103" s="1306"/>
      <c r="E103" s="29" t="s">
        <v>44</v>
      </c>
      <c r="F103" s="44"/>
      <c r="G103" s="48"/>
      <c r="H103" s="45"/>
      <c r="I103" s="38" t="s">
        <v>43</v>
      </c>
      <c r="K103" s="1294"/>
      <c r="L103" s="31" t="s">
        <v>60</v>
      </c>
      <c r="M103" s="31" t="s">
        <v>62</v>
      </c>
    </row>
    <row r="104" spans="1:13" ht="26.25" customHeight="1" thickBot="1" x14ac:dyDescent="0.25">
      <c r="A104" s="1300"/>
      <c r="B104" s="1300"/>
      <c r="C104" s="1303"/>
      <c r="D104" s="1307" t="s">
        <v>45</v>
      </c>
      <c r="E104" s="29" t="s">
        <v>46</v>
      </c>
      <c r="F104" s="44"/>
      <c r="G104" s="48">
        <f>COUNTIF(F104,F104)*I104</f>
        <v>0</v>
      </c>
      <c r="H104" s="45"/>
      <c r="I104" s="39">
        <v>15</v>
      </c>
      <c r="K104" s="33" t="s">
        <v>63</v>
      </c>
      <c r="L104" s="32">
        <v>0</v>
      </c>
      <c r="M104" s="32">
        <v>0</v>
      </c>
    </row>
    <row r="105" spans="1:13" ht="26.25" thickBot="1" x14ac:dyDescent="0.25">
      <c r="A105" s="1300"/>
      <c r="B105" s="1300"/>
      <c r="C105" s="1303"/>
      <c r="D105" s="1308"/>
      <c r="E105" s="29" t="s">
        <v>47</v>
      </c>
      <c r="F105" s="45"/>
      <c r="G105" s="48">
        <f t="shared" ref="G105:G108" si="8">COUNTIF(F105,F105)*I105</f>
        <v>0</v>
      </c>
      <c r="H105" s="44"/>
      <c r="I105" s="39">
        <v>15</v>
      </c>
      <c r="K105" s="33" t="s">
        <v>64</v>
      </c>
      <c r="L105" s="32">
        <v>1</v>
      </c>
      <c r="M105" s="32">
        <v>1</v>
      </c>
    </row>
    <row r="106" spans="1:13" ht="26.25" thickBot="1" x14ac:dyDescent="0.25">
      <c r="A106" s="1300"/>
      <c r="B106" s="1300"/>
      <c r="C106" s="1303"/>
      <c r="D106" s="1309"/>
      <c r="E106" s="29" t="s">
        <v>48</v>
      </c>
      <c r="F106" s="45"/>
      <c r="G106" s="48">
        <f t="shared" si="8"/>
        <v>0</v>
      </c>
      <c r="H106" s="44"/>
      <c r="I106" s="39">
        <v>30</v>
      </c>
      <c r="K106" s="33" t="s">
        <v>65</v>
      </c>
      <c r="L106" s="32">
        <v>2</v>
      </c>
      <c r="M106" s="32">
        <v>2</v>
      </c>
    </row>
    <row r="107" spans="1:13" ht="26.25" thickBot="1" x14ac:dyDescent="0.25">
      <c r="A107" s="1300"/>
      <c r="B107" s="1300"/>
      <c r="C107" s="1303"/>
      <c r="D107" s="1305" t="s">
        <v>49</v>
      </c>
      <c r="E107" s="29" t="s">
        <v>50</v>
      </c>
      <c r="F107" s="44"/>
      <c r="G107" s="48">
        <f t="shared" si="8"/>
        <v>0</v>
      </c>
      <c r="H107" s="45"/>
      <c r="I107" s="39">
        <v>15</v>
      </c>
    </row>
    <row r="108" spans="1:13" ht="26.25" thickBot="1" x14ac:dyDescent="0.25">
      <c r="A108" s="1301"/>
      <c r="B108" s="1301"/>
      <c r="C108" s="1304"/>
      <c r="D108" s="1309"/>
      <c r="E108" s="29" t="s">
        <v>51</v>
      </c>
      <c r="F108" s="44"/>
      <c r="G108" s="48">
        <f t="shared" si="8"/>
        <v>0</v>
      </c>
      <c r="H108" s="45"/>
      <c r="I108" s="39">
        <v>25</v>
      </c>
    </row>
    <row r="109" spans="1:13" ht="13.5" thickBot="1" x14ac:dyDescent="0.25">
      <c r="C109" s="34"/>
      <c r="D109" s="34"/>
      <c r="E109" s="35" t="s">
        <v>52</v>
      </c>
      <c r="F109" s="1316">
        <f>SUM(G104:G108)</f>
        <v>0</v>
      </c>
      <c r="G109" s="1317"/>
      <c r="H109" s="1317"/>
      <c r="I109" s="1318"/>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92" t="s">
        <v>54</v>
      </c>
      <c r="B112" s="1292" t="s">
        <v>53</v>
      </c>
      <c r="C112" s="1292" t="s">
        <v>33</v>
      </c>
      <c r="D112" s="1311" t="s">
        <v>34</v>
      </c>
      <c r="E112" s="1311" t="s">
        <v>35</v>
      </c>
      <c r="F112" s="1313" t="s">
        <v>36</v>
      </c>
      <c r="G112" s="1314"/>
      <c r="H112" s="1315"/>
      <c r="I112" s="1311" t="s">
        <v>37</v>
      </c>
      <c r="K112" s="1292" t="s">
        <v>57</v>
      </c>
      <c r="L112" s="1295" t="s">
        <v>58</v>
      </c>
      <c r="M112" s="1296"/>
    </row>
    <row r="113" spans="1:13" ht="13.5" thickBot="1" x14ac:dyDescent="0.25">
      <c r="A113" s="1294"/>
      <c r="B113" s="1294"/>
      <c r="C113" s="1294"/>
      <c r="D113" s="1312"/>
      <c r="E113" s="1312"/>
      <c r="F113" s="28" t="s">
        <v>38</v>
      </c>
      <c r="G113" s="28"/>
      <c r="H113" s="28" t="s">
        <v>39</v>
      </c>
      <c r="I113" s="1312"/>
      <c r="K113" s="1293"/>
      <c r="L113" s="1297"/>
      <c r="M113" s="1298"/>
    </row>
    <row r="114" spans="1:13" ht="26.25" thickBot="1" x14ac:dyDescent="0.25">
      <c r="A114" s="1299" t="e">
        <f>'3. MATRIZ DE RIESGOS'!#REF!</f>
        <v>#REF!</v>
      </c>
      <c r="B114" s="1299" t="e">
        <f>'3. MATRIZ DE RIESGOS'!#REF!</f>
        <v>#REF!</v>
      </c>
      <c r="C114" s="1319" t="s">
        <v>40</v>
      </c>
      <c r="D114" s="1305" t="s">
        <v>41</v>
      </c>
      <c r="E114" s="29" t="s">
        <v>42</v>
      </c>
      <c r="F114" s="45"/>
      <c r="G114" s="48"/>
      <c r="H114" s="45"/>
      <c r="I114" s="38" t="s">
        <v>43</v>
      </c>
      <c r="K114" s="1293"/>
      <c r="L114" s="30" t="s">
        <v>59</v>
      </c>
      <c r="M114" s="30" t="s">
        <v>61</v>
      </c>
    </row>
    <row r="115" spans="1:13" ht="26.25" thickBot="1" x14ac:dyDescent="0.25">
      <c r="A115" s="1300"/>
      <c r="B115" s="1300"/>
      <c r="C115" s="1303"/>
      <c r="D115" s="1306"/>
      <c r="E115" s="29" t="s">
        <v>44</v>
      </c>
      <c r="F115" s="44"/>
      <c r="G115" s="48"/>
      <c r="H115" s="45"/>
      <c r="I115" s="38" t="s">
        <v>43</v>
      </c>
      <c r="K115" s="1294"/>
      <c r="L115" s="31" t="s">
        <v>60</v>
      </c>
      <c r="M115" s="31" t="s">
        <v>62</v>
      </c>
    </row>
    <row r="116" spans="1:13" ht="26.25" customHeight="1" thickBot="1" x14ac:dyDescent="0.25">
      <c r="A116" s="1300"/>
      <c r="B116" s="1300"/>
      <c r="C116" s="1303"/>
      <c r="D116" s="1307" t="s">
        <v>45</v>
      </c>
      <c r="E116" s="29" t="s">
        <v>46</v>
      </c>
      <c r="F116" s="45"/>
      <c r="G116" s="48">
        <f>COUNTIF(F116,F116)*I116</f>
        <v>0</v>
      </c>
      <c r="H116" s="44"/>
      <c r="I116" s="39">
        <v>15</v>
      </c>
      <c r="K116" s="33" t="s">
        <v>63</v>
      </c>
      <c r="L116" s="32">
        <v>0</v>
      </c>
      <c r="M116" s="32">
        <v>0</v>
      </c>
    </row>
    <row r="117" spans="1:13" ht="26.25" thickBot="1" x14ac:dyDescent="0.25">
      <c r="A117" s="1300"/>
      <c r="B117" s="1300"/>
      <c r="C117" s="1303"/>
      <c r="D117" s="1308"/>
      <c r="E117" s="29" t="s">
        <v>47</v>
      </c>
      <c r="F117" s="45"/>
      <c r="G117" s="48">
        <f t="shared" ref="G117:G120" si="9">COUNTIF(F117,F117)*I117</f>
        <v>0</v>
      </c>
      <c r="H117" s="44"/>
      <c r="I117" s="39">
        <v>15</v>
      </c>
      <c r="K117" s="33" t="s">
        <v>64</v>
      </c>
      <c r="L117" s="32">
        <v>1</v>
      </c>
      <c r="M117" s="32">
        <v>1</v>
      </c>
    </row>
    <row r="118" spans="1:13" ht="26.25" thickBot="1" x14ac:dyDescent="0.25">
      <c r="A118" s="1300"/>
      <c r="B118" s="1300"/>
      <c r="C118" s="1303"/>
      <c r="D118" s="1309"/>
      <c r="E118" s="29" t="s">
        <v>48</v>
      </c>
      <c r="F118" s="45"/>
      <c r="G118" s="48">
        <f t="shared" si="9"/>
        <v>0</v>
      </c>
      <c r="H118" s="44"/>
      <c r="I118" s="39">
        <v>30</v>
      </c>
      <c r="K118" s="33" t="s">
        <v>65</v>
      </c>
      <c r="L118" s="32">
        <v>2</v>
      </c>
      <c r="M118" s="32">
        <v>2</v>
      </c>
    </row>
    <row r="119" spans="1:13" ht="26.25" thickBot="1" x14ac:dyDescent="0.25">
      <c r="A119" s="1300"/>
      <c r="B119" s="1300"/>
      <c r="C119" s="1303"/>
      <c r="D119" s="1305" t="s">
        <v>49</v>
      </c>
      <c r="E119" s="29" t="s">
        <v>50</v>
      </c>
      <c r="F119" s="44"/>
      <c r="G119" s="48">
        <f t="shared" si="9"/>
        <v>0</v>
      </c>
      <c r="H119" s="45"/>
      <c r="I119" s="39">
        <v>15</v>
      </c>
    </row>
    <row r="120" spans="1:13" ht="26.25" thickBot="1" x14ac:dyDescent="0.25">
      <c r="A120" s="1301"/>
      <c r="B120" s="1301"/>
      <c r="C120" s="1304"/>
      <c r="D120" s="1309"/>
      <c r="E120" s="29" t="s">
        <v>51</v>
      </c>
      <c r="F120" s="44"/>
      <c r="G120" s="48">
        <f t="shared" si="9"/>
        <v>0</v>
      </c>
      <c r="H120" s="45"/>
      <c r="I120" s="39">
        <v>25</v>
      </c>
    </row>
    <row r="121" spans="1:13" ht="13.5" thickBot="1" x14ac:dyDescent="0.25">
      <c r="C121" s="34"/>
      <c r="D121" s="34"/>
      <c r="E121" s="35" t="s">
        <v>52</v>
      </c>
      <c r="F121" s="1316">
        <f>SUM(G116:G120)</f>
        <v>0</v>
      </c>
      <c r="G121" s="1317"/>
      <c r="H121" s="1317"/>
      <c r="I121" s="1318"/>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92" t="s">
        <v>54</v>
      </c>
      <c r="B124" s="1292" t="s">
        <v>53</v>
      </c>
      <c r="C124" s="1292" t="s">
        <v>33</v>
      </c>
      <c r="D124" s="1311" t="s">
        <v>34</v>
      </c>
      <c r="E124" s="1311" t="s">
        <v>35</v>
      </c>
      <c r="F124" s="1313" t="s">
        <v>36</v>
      </c>
      <c r="G124" s="1314"/>
      <c r="H124" s="1315"/>
      <c r="I124" s="1311" t="s">
        <v>37</v>
      </c>
      <c r="K124" s="1292" t="s">
        <v>57</v>
      </c>
      <c r="L124" s="1295" t="s">
        <v>58</v>
      </c>
      <c r="M124" s="1296"/>
    </row>
    <row r="125" spans="1:13" ht="13.5" thickBot="1" x14ac:dyDescent="0.25">
      <c r="A125" s="1294"/>
      <c r="B125" s="1294"/>
      <c r="C125" s="1294"/>
      <c r="D125" s="1312"/>
      <c r="E125" s="1312"/>
      <c r="F125" s="28" t="s">
        <v>38</v>
      </c>
      <c r="G125" s="28"/>
      <c r="H125" s="28" t="s">
        <v>39</v>
      </c>
      <c r="I125" s="1312"/>
      <c r="K125" s="1293"/>
      <c r="L125" s="1297"/>
      <c r="M125" s="1298"/>
    </row>
    <row r="126" spans="1:13" ht="26.25" thickBot="1" x14ac:dyDescent="0.25">
      <c r="A126" s="1299" t="e">
        <f>'3. MATRIZ DE RIESGOS'!#REF!</f>
        <v>#REF!</v>
      </c>
      <c r="B126" s="1299" t="e">
        <f>'3. MATRIZ DE RIESGOS'!#REF!</f>
        <v>#REF!</v>
      </c>
      <c r="C126" s="1319" t="s">
        <v>40</v>
      </c>
      <c r="D126" s="1305" t="s">
        <v>41</v>
      </c>
      <c r="E126" s="29" t="s">
        <v>42</v>
      </c>
      <c r="F126" s="45"/>
      <c r="G126" s="48"/>
      <c r="H126" s="45"/>
      <c r="I126" s="38" t="s">
        <v>43</v>
      </c>
      <c r="K126" s="1293"/>
      <c r="L126" s="30" t="s">
        <v>59</v>
      </c>
      <c r="M126" s="30" t="s">
        <v>61</v>
      </c>
    </row>
    <row r="127" spans="1:13" ht="26.25" thickBot="1" x14ac:dyDescent="0.25">
      <c r="A127" s="1300"/>
      <c r="B127" s="1300"/>
      <c r="C127" s="1303"/>
      <c r="D127" s="1306"/>
      <c r="E127" s="29" t="s">
        <v>44</v>
      </c>
      <c r="F127" s="44"/>
      <c r="G127" s="48"/>
      <c r="H127" s="45"/>
      <c r="I127" s="38" t="s">
        <v>43</v>
      </c>
      <c r="K127" s="1294"/>
      <c r="L127" s="31" t="s">
        <v>60</v>
      </c>
      <c r="M127" s="31" t="s">
        <v>62</v>
      </c>
    </row>
    <row r="128" spans="1:13" ht="26.25" customHeight="1" thickBot="1" x14ac:dyDescent="0.25">
      <c r="A128" s="1300"/>
      <c r="B128" s="1300"/>
      <c r="C128" s="1303"/>
      <c r="D128" s="1307" t="s">
        <v>45</v>
      </c>
      <c r="E128" s="29" t="s">
        <v>46</v>
      </c>
      <c r="F128" s="44"/>
      <c r="G128" s="48">
        <f>COUNTIF(F128,F128)*I128</f>
        <v>0</v>
      </c>
      <c r="H128" s="45"/>
      <c r="I128" s="39">
        <v>15</v>
      </c>
      <c r="K128" s="33" t="s">
        <v>63</v>
      </c>
      <c r="L128" s="32">
        <v>0</v>
      </c>
      <c r="M128" s="32">
        <v>0</v>
      </c>
    </row>
    <row r="129" spans="1:13" ht="26.25" thickBot="1" x14ac:dyDescent="0.25">
      <c r="A129" s="1300"/>
      <c r="B129" s="1300"/>
      <c r="C129" s="1303"/>
      <c r="D129" s="1308"/>
      <c r="E129" s="29" t="s">
        <v>47</v>
      </c>
      <c r="F129" s="44"/>
      <c r="G129" s="48">
        <f t="shared" ref="G129:G132" si="10">COUNTIF(F129,F129)*I129</f>
        <v>0</v>
      </c>
      <c r="H129" s="45"/>
      <c r="I129" s="39">
        <v>15</v>
      </c>
      <c r="K129" s="33" t="s">
        <v>64</v>
      </c>
      <c r="L129" s="32">
        <v>1</v>
      </c>
      <c r="M129" s="32">
        <v>1</v>
      </c>
    </row>
    <row r="130" spans="1:13" ht="26.25" thickBot="1" x14ac:dyDescent="0.25">
      <c r="A130" s="1300"/>
      <c r="B130" s="1300"/>
      <c r="C130" s="1303"/>
      <c r="D130" s="1309"/>
      <c r="E130" s="29" t="s">
        <v>48</v>
      </c>
      <c r="F130" s="44"/>
      <c r="G130" s="48">
        <f t="shared" si="10"/>
        <v>0</v>
      </c>
      <c r="H130" s="45"/>
      <c r="I130" s="39">
        <v>30</v>
      </c>
      <c r="K130" s="33" t="s">
        <v>65</v>
      </c>
      <c r="L130" s="32">
        <v>2</v>
      </c>
      <c r="M130" s="32">
        <v>2</v>
      </c>
    </row>
    <row r="131" spans="1:13" ht="26.25" thickBot="1" x14ac:dyDescent="0.25">
      <c r="A131" s="1300"/>
      <c r="B131" s="1300"/>
      <c r="C131" s="1303"/>
      <c r="D131" s="1305" t="s">
        <v>49</v>
      </c>
      <c r="E131" s="29" t="s">
        <v>50</v>
      </c>
      <c r="F131" s="44"/>
      <c r="G131" s="48">
        <f t="shared" si="10"/>
        <v>0</v>
      </c>
      <c r="H131" s="45"/>
      <c r="I131" s="39">
        <v>15</v>
      </c>
    </row>
    <row r="132" spans="1:13" ht="26.25" thickBot="1" x14ac:dyDescent="0.25">
      <c r="A132" s="1301"/>
      <c r="B132" s="1301"/>
      <c r="C132" s="1304"/>
      <c r="D132" s="1309"/>
      <c r="E132" s="29" t="s">
        <v>51</v>
      </c>
      <c r="F132" s="44"/>
      <c r="G132" s="48">
        <f t="shared" si="10"/>
        <v>0</v>
      </c>
      <c r="H132" s="45"/>
      <c r="I132" s="39">
        <v>25</v>
      </c>
    </row>
    <row r="133" spans="1:13" ht="13.5" thickBot="1" x14ac:dyDescent="0.25">
      <c r="C133" s="34"/>
      <c r="D133" s="34"/>
      <c r="E133" s="35" t="s">
        <v>52</v>
      </c>
      <c r="F133" s="1316">
        <f>SUM(G128:G132)</f>
        <v>0</v>
      </c>
      <c r="G133" s="1317"/>
      <c r="H133" s="1317"/>
      <c r="I133" s="1318"/>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92" t="s">
        <v>54</v>
      </c>
      <c r="B136" s="1292" t="s">
        <v>53</v>
      </c>
      <c r="C136" s="1292" t="s">
        <v>33</v>
      </c>
      <c r="D136" s="1311" t="s">
        <v>34</v>
      </c>
      <c r="E136" s="1311" t="s">
        <v>35</v>
      </c>
      <c r="F136" s="1313" t="s">
        <v>36</v>
      </c>
      <c r="G136" s="1314"/>
      <c r="H136" s="1315"/>
      <c r="I136" s="1311" t="s">
        <v>37</v>
      </c>
      <c r="K136" s="1292" t="s">
        <v>57</v>
      </c>
      <c r="L136" s="1295" t="s">
        <v>58</v>
      </c>
      <c r="M136" s="1296"/>
    </row>
    <row r="137" spans="1:13" ht="13.5" thickBot="1" x14ac:dyDescent="0.25">
      <c r="A137" s="1294"/>
      <c r="B137" s="1294"/>
      <c r="C137" s="1294"/>
      <c r="D137" s="1312"/>
      <c r="E137" s="1312"/>
      <c r="F137" s="28" t="s">
        <v>38</v>
      </c>
      <c r="G137" s="28"/>
      <c r="H137" s="28" t="s">
        <v>39</v>
      </c>
      <c r="I137" s="1312"/>
      <c r="K137" s="1293"/>
      <c r="L137" s="1297"/>
      <c r="M137" s="1298"/>
    </row>
    <row r="138" spans="1:13" ht="26.25" thickBot="1" x14ac:dyDescent="0.25">
      <c r="A138" s="1299" t="e">
        <f>'3. MATRIZ DE RIESGOS'!#REF!</f>
        <v>#REF!</v>
      </c>
      <c r="B138" s="1299" t="e">
        <f>'3. MATRIZ DE RIESGOS'!#REF!</f>
        <v>#REF!</v>
      </c>
      <c r="C138" s="1319" t="s">
        <v>40</v>
      </c>
      <c r="D138" s="1305" t="s">
        <v>41</v>
      </c>
      <c r="E138" s="29" t="s">
        <v>42</v>
      </c>
      <c r="F138" s="44"/>
      <c r="G138" s="48"/>
      <c r="H138" s="45"/>
      <c r="I138" s="38" t="s">
        <v>43</v>
      </c>
      <c r="K138" s="1293"/>
      <c r="L138" s="30" t="s">
        <v>59</v>
      </c>
      <c r="M138" s="30" t="s">
        <v>61</v>
      </c>
    </row>
    <row r="139" spans="1:13" ht="26.25" thickBot="1" x14ac:dyDescent="0.25">
      <c r="A139" s="1300"/>
      <c r="B139" s="1300"/>
      <c r="C139" s="1303"/>
      <c r="D139" s="1306"/>
      <c r="E139" s="29" t="s">
        <v>44</v>
      </c>
      <c r="F139" s="45"/>
      <c r="G139" s="48"/>
      <c r="H139" s="45"/>
      <c r="I139" s="38" t="s">
        <v>43</v>
      </c>
      <c r="K139" s="1294"/>
      <c r="L139" s="31" t="s">
        <v>60</v>
      </c>
      <c r="M139" s="31" t="s">
        <v>62</v>
      </c>
    </row>
    <row r="140" spans="1:13" ht="26.25" customHeight="1" thickBot="1" x14ac:dyDescent="0.25">
      <c r="A140" s="1300"/>
      <c r="B140" s="1300"/>
      <c r="C140" s="1303"/>
      <c r="D140" s="1307" t="s">
        <v>45</v>
      </c>
      <c r="E140" s="29" t="s">
        <v>46</v>
      </c>
      <c r="F140" s="45"/>
      <c r="G140" s="48">
        <f>COUNTIF(F140,F140)*I140</f>
        <v>0</v>
      </c>
      <c r="H140" s="44"/>
      <c r="I140" s="39">
        <v>15</v>
      </c>
      <c r="K140" s="33" t="s">
        <v>63</v>
      </c>
      <c r="L140" s="32">
        <v>0</v>
      </c>
      <c r="M140" s="32">
        <v>0</v>
      </c>
    </row>
    <row r="141" spans="1:13" ht="26.25" thickBot="1" x14ac:dyDescent="0.25">
      <c r="A141" s="1300"/>
      <c r="B141" s="1300"/>
      <c r="C141" s="1303"/>
      <c r="D141" s="1308"/>
      <c r="E141" s="29" t="s">
        <v>47</v>
      </c>
      <c r="F141" s="45"/>
      <c r="G141" s="48">
        <f t="shared" ref="G141:G144" si="11">COUNTIF(F141,F141)*I141</f>
        <v>0</v>
      </c>
      <c r="H141" s="44"/>
      <c r="I141" s="39">
        <v>15</v>
      </c>
      <c r="K141" s="33" t="s">
        <v>64</v>
      </c>
      <c r="L141" s="32">
        <v>1</v>
      </c>
      <c r="M141" s="32">
        <v>1</v>
      </c>
    </row>
    <row r="142" spans="1:13" ht="26.25" thickBot="1" x14ac:dyDescent="0.25">
      <c r="A142" s="1300"/>
      <c r="B142" s="1300"/>
      <c r="C142" s="1303"/>
      <c r="D142" s="1309"/>
      <c r="E142" s="29" t="s">
        <v>48</v>
      </c>
      <c r="F142" s="45"/>
      <c r="G142" s="48">
        <f t="shared" si="11"/>
        <v>0</v>
      </c>
      <c r="H142" s="44"/>
      <c r="I142" s="39">
        <v>30</v>
      </c>
      <c r="K142" s="33" t="s">
        <v>65</v>
      </c>
      <c r="L142" s="32">
        <v>2</v>
      </c>
      <c r="M142" s="32">
        <v>2</v>
      </c>
    </row>
    <row r="143" spans="1:13" ht="26.25" thickBot="1" x14ac:dyDescent="0.25">
      <c r="A143" s="1300"/>
      <c r="B143" s="1300"/>
      <c r="C143" s="1303"/>
      <c r="D143" s="1305" t="s">
        <v>49</v>
      </c>
      <c r="E143" s="29" t="s">
        <v>50</v>
      </c>
      <c r="F143" s="44"/>
      <c r="G143" s="48">
        <f t="shared" si="11"/>
        <v>0</v>
      </c>
      <c r="H143" s="45"/>
      <c r="I143" s="39">
        <v>15</v>
      </c>
    </row>
    <row r="144" spans="1:13" ht="26.25" thickBot="1" x14ac:dyDescent="0.25">
      <c r="A144" s="1301"/>
      <c r="B144" s="1301"/>
      <c r="C144" s="1304"/>
      <c r="D144" s="1309"/>
      <c r="E144" s="29" t="s">
        <v>51</v>
      </c>
      <c r="F144" s="44"/>
      <c r="G144" s="48">
        <f t="shared" si="11"/>
        <v>0</v>
      </c>
      <c r="H144" s="45"/>
      <c r="I144" s="39">
        <v>25</v>
      </c>
    </row>
    <row r="145" spans="1:13" ht="13.5" thickBot="1" x14ac:dyDescent="0.25">
      <c r="C145" s="34"/>
      <c r="D145" s="34"/>
      <c r="E145" s="35" t="s">
        <v>52</v>
      </c>
      <c r="F145" s="1316">
        <f>SUM(G140:G144)</f>
        <v>0</v>
      </c>
      <c r="G145" s="1317"/>
      <c r="H145" s="1317"/>
      <c r="I145" s="1318"/>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92" t="s">
        <v>54</v>
      </c>
      <c r="B148" s="1292" t="s">
        <v>53</v>
      </c>
      <c r="C148" s="1292" t="s">
        <v>33</v>
      </c>
      <c r="D148" s="1311" t="s">
        <v>34</v>
      </c>
      <c r="E148" s="1311" t="s">
        <v>35</v>
      </c>
      <c r="F148" s="1313" t="s">
        <v>36</v>
      </c>
      <c r="G148" s="1314"/>
      <c r="H148" s="1315"/>
      <c r="I148" s="1311" t="s">
        <v>37</v>
      </c>
      <c r="K148" s="1292" t="s">
        <v>57</v>
      </c>
      <c r="L148" s="1295" t="s">
        <v>58</v>
      </c>
      <c r="M148" s="1296"/>
    </row>
    <row r="149" spans="1:13" ht="13.5" thickBot="1" x14ac:dyDescent="0.25">
      <c r="A149" s="1294"/>
      <c r="B149" s="1294"/>
      <c r="C149" s="1294"/>
      <c r="D149" s="1312"/>
      <c r="E149" s="1312"/>
      <c r="F149" s="28" t="s">
        <v>38</v>
      </c>
      <c r="G149" s="28"/>
      <c r="H149" s="28" t="s">
        <v>39</v>
      </c>
      <c r="I149" s="1312"/>
      <c r="K149" s="1293"/>
      <c r="L149" s="1297"/>
      <c r="M149" s="1298"/>
    </row>
    <row r="150" spans="1:13" ht="26.25" thickBot="1" x14ac:dyDescent="0.25">
      <c r="A150" s="1299" t="e">
        <f>'3. MATRIZ DE RIESGOS'!#REF!</f>
        <v>#REF!</v>
      </c>
      <c r="B150" s="1299" t="e">
        <f>'3. MATRIZ DE RIESGOS'!#REF!</f>
        <v>#REF!</v>
      </c>
      <c r="C150" s="1319" t="s">
        <v>40</v>
      </c>
      <c r="D150" s="1305" t="s">
        <v>41</v>
      </c>
      <c r="E150" s="29" t="s">
        <v>42</v>
      </c>
      <c r="F150" s="45"/>
      <c r="G150" s="48"/>
      <c r="H150" s="45"/>
      <c r="I150" s="38" t="s">
        <v>43</v>
      </c>
      <c r="K150" s="1293"/>
      <c r="L150" s="30" t="s">
        <v>59</v>
      </c>
      <c r="M150" s="30" t="s">
        <v>61</v>
      </c>
    </row>
    <row r="151" spans="1:13" ht="26.25" thickBot="1" x14ac:dyDescent="0.25">
      <c r="A151" s="1300"/>
      <c r="B151" s="1300"/>
      <c r="C151" s="1303"/>
      <c r="D151" s="1306"/>
      <c r="E151" s="29" t="s">
        <v>44</v>
      </c>
      <c r="F151" s="44"/>
      <c r="G151" s="48"/>
      <c r="H151" s="45"/>
      <c r="I151" s="38" t="s">
        <v>43</v>
      </c>
      <c r="K151" s="1294"/>
      <c r="L151" s="31" t="s">
        <v>60</v>
      </c>
      <c r="M151" s="31" t="s">
        <v>62</v>
      </c>
    </row>
    <row r="152" spans="1:13" ht="26.25" customHeight="1" thickBot="1" x14ac:dyDescent="0.25">
      <c r="A152" s="1300"/>
      <c r="B152" s="1300"/>
      <c r="C152" s="1303"/>
      <c r="D152" s="1307" t="s">
        <v>45</v>
      </c>
      <c r="E152" s="29" t="s">
        <v>46</v>
      </c>
      <c r="F152" s="44"/>
      <c r="G152" s="48">
        <f>COUNTIF(F152,F152)*I152</f>
        <v>0</v>
      </c>
      <c r="H152" s="45"/>
      <c r="I152" s="39">
        <v>15</v>
      </c>
      <c r="K152" s="33" t="s">
        <v>63</v>
      </c>
      <c r="L152" s="32">
        <v>0</v>
      </c>
      <c r="M152" s="32">
        <v>0</v>
      </c>
    </row>
    <row r="153" spans="1:13" ht="26.25" thickBot="1" x14ac:dyDescent="0.25">
      <c r="A153" s="1300"/>
      <c r="B153" s="1300"/>
      <c r="C153" s="1303"/>
      <c r="D153" s="1308"/>
      <c r="E153" s="29" t="s">
        <v>47</v>
      </c>
      <c r="F153" s="44"/>
      <c r="G153" s="48">
        <f t="shared" ref="G153:G156" si="12">COUNTIF(F153,F153)*I153</f>
        <v>0</v>
      </c>
      <c r="H153" s="45"/>
      <c r="I153" s="39">
        <v>15</v>
      </c>
      <c r="K153" s="33" t="s">
        <v>64</v>
      </c>
      <c r="L153" s="32">
        <v>1</v>
      </c>
      <c r="M153" s="32">
        <v>1</v>
      </c>
    </row>
    <row r="154" spans="1:13" ht="26.25" thickBot="1" x14ac:dyDescent="0.25">
      <c r="A154" s="1300"/>
      <c r="B154" s="1300"/>
      <c r="C154" s="1303"/>
      <c r="D154" s="1309"/>
      <c r="E154" s="29" t="s">
        <v>48</v>
      </c>
      <c r="F154" s="45"/>
      <c r="G154" s="48">
        <f t="shared" si="12"/>
        <v>0</v>
      </c>
      <c r="H154" s="44"/>
      <c r="I154" s="39">
        <v>30</v>
      </c>
      <c r="K154" s="33" t="s">
        <v>65</v>
      </c>
      <c r="L154" s="32">
        <v>2</v>
      </c>
      <c r="M154" s="32">
        <v>2</v>
      </c>
    </row>
    <row r="155" spans="1:13" ht="26.25" thickBot="1" x14ac:dyDescent="0.25">
      <c r="A155" s="1300"/>
      <c r="B155" s="1300"/>
      <c r="C155" s="1303"/>
      <c r="D155" s="1305" t="s">
        <v>49</v>
      </c>
      <c r="E155" s="29" t="s">
        <v>50</v>
      </c>
      <c r="F155" s="45"/>
      <c r="G155" s="48">
        <f t="shared" si="12"/>
        <v>0</v>
      </c>
      <c r="H155" s="44"/>
      <c r="I155" s="39">
        <v>15</v>
      </c>
    </row>
    <row r="156" spans="1:13" ht="26.25" thickBot="1" x14ac:dyDescent="0.25">
      <c r="A156" s="1301"/>
      <c r="B156" s="1301"/>
      <c r="C156" s="1304"/>
      <c r="D156" s="1309"/>
      <c r="E156" s="29" t="s">
        <v>51</v>
      </c>
      <c r="F156" s="45"/>
      <c r="G156" s="48">
        <f t="shared" si="12"/>
        <v>0</v>
      </c>
      <c r="H156" s="44"/>
      <c r="I156" s="39">
        <v>25</v>
      </c>
    </row>
    <row r="157" spans="1:13" ht="13.5" thickBot="1" x14ac:dyDescent="0.25">
      <c r="C157" s="34"/>
      <c r="D157" s="34"/>
      <c r="E157" s="35" t="s">
        <v>52</v>
      </c>
      <c r="F157" s="1316">
        <f>SUM(G152:G156)</f>
        <v>0</v>
      </c>
      <c r="G157" s="1317"/>
      <c r="H157" s="1317"/>
      <c r="I157" s="1318"/>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92" t="s">
        <v>54</v>
      </c>
      <c r="B160" s="1292" t="s">
        <v>53</v>
      </c>
      <c r="C160" s="1292" t="s">
        <v>33</v>
      </c>
      <c r="D160" s="1311" t="s">
        <v>34</v>
      </c>
      <c r="E160" s="1311" t="s">
        <v>35</v>
      </c>
      <c r="F160" s="1313" t="s">
        <v>36</v>
      </c>
      <c r="G160" s="1314"/>
      <c r="H160" s="1315"/>
      <c r="I160" s="1311" t="s">
        <v>37</v>
      </c>
      <c r="K160" s="1292" t="s">
        <v>57</v>
      </c>
      <c r="L160" s="1295" t="s">
        <v>58</v>
      </c>
      <c r="M160" s="1296"/>
    </row>
    <row r="161" spans="1:13" ht="13.5" thickBot="1" x14ac:dyDescent="0.25">
      <c r="A161" s="1294"/>
      <c r="B161" s="1294"/>
      <c r="C161" s="1294"/>
      <c r="D161" s="1312"/>
      <c r="E161" s="1312"/>
      <c r="F161" s="28" t="s">
        <v>38</v>
      </c>
      <c r="G161" s="28"/>
      <c r="H161" s="28" t="s">
        <v>39</v>
      </c>
      <c r="I161" s="1312"/>
      <c r="K161" s="1293"/>
      <c r="L161" s="1297"/>
      <c r="M161" s="1298"/>
    </row>
    <row r="162" spans="1:13" ht="26.25" thickBot="1" x14ac:dyDescent="0.25">
      <c r="A162" s="1299" t="e">
        <f>'3. MATRIZ DE RIESGOS'!#REF!</f>
        <v>#REF!</v>
      </c>
      <c r="B162" s="1299" t="e">
        <f>'3. MATRIZ DE RIESGOS'!#REF!</f>
        <v>#REF!</v>
      </c>
      <c r="C162" s="1319" t="s">
        <v>40</v>
      </c>
      <c r="D162" s="1305" t="s">
        <v>41</v>
      </c>
      <c r="E162" s="29" t="s">
        <v>42</v>
      </c>
      <c r="F162" s="45"/>
      <c r="G162" s="48"/>
      <c r="H162" s="45"/>
      <c r="I162" s="38" t="s">
        <v>43</v>
      </c>
      <c r="K162" s="1293"/>
      <c r="L162" s="30" t="s">
        <v>59</v>
      </c>
      <c r="M162" s="30" t="s">
        <v>61</v>
      </c>
    </row>
    <row r="163" spans="1:13" ht="26.25" thickBot="1" x14ac:dyDescent="0.25">
      <c r="A163" s="1300"/>
      <c r="B163" s="1300"/>
      <c r="C163" s="1303"/>
      <c r="D163" s="1306"/>
      <c r="E163" s="29" t="s">
        <v>44</v>
      </c>
      <c r="F163" s="44"/>
      <c r="G163" s="48"/>
      <c r="H163" s="45"/>
      <c r="I163" s="38" t="s">
        <v>43</v>
      </c>
      <c r="K163" s="1294"/>
      <c r="L163" s="31" t="s">
        <v>60</v>
      </c>
      <c r="M163" s="31" t="s">
        <v>62</v>
      </c>
    </row>
    <row r="164" spans="1:13" ht="26.25" customHeight="1" thickBot="1" x14ac:dyDescent="0.25">
      <c r="A164" s="1300"/>
      <c r="B164" s="1300"/>
      <c r="C164" s="1303"/>
      <c r="D164" s="1307" t="s">
        <v>45</v>
      </c>
      <c r="E164" s="29" t="s">
        <v>46</v>
      </c>
      <c r="F164" s="44"/>
      <c r="G164" s="48">
        <f>COUNTIF(F164,F164)*I164</f>
        <v>0</v>
      </c>
      <c r="H164" s="45"/>
      <c r="I164" s="39">
        <v>15</v>
      </c>
      <c r="K164" s="33" t="s">
        <v>63</v>
      </c>
      <c r="L164" s="32">
        <v>0</v>
      </c>
      <c r="M164" s="32">
        <v>0</v>
      </c>
    </row>
    <row r="165" spans="1:13" ht="26.25" thickBot="1" x14ac:dyDescent="0.25">
      <c r="A165" s="1300"/>
      <c r="B165" s="1300"/>
      <c r="C165" s="1303"/>
      <c r="D165" s="1308"/>
      <c r="E165" s="29" t="s">
        <v>47</v>
      </c>
      <c r="F165" s="44"/>
      <c r="G165" s="48">
        <f t="shared" ref="G165:G168" si="13">COUNTIF(F165,F165)*I165</f>
        <v>0</v>
      </c>
      <c r="H165" s="45"/>
      <c r="I165" s="39">
        <v>15</v>
      </c>
      <c r="K165" s="33" t="s">
        <v>64</v>
      </c>
      <c r="L165" s="32">
        <v>1</v>
      </c>
      <c r="M165" s="32">
        <v>1</v>
      </c>
    </row>
    <row r="166" spans="1:13" ht="26.25" thickBot="1" x14ac:dyDescent="0.25">
      <c r="A166" s="1300"/>
      <c r="B166" s="1300"/>
      <c r="C166" s="1303"/>
      <c r="D166" s="1309"/>
      <c r="E166" s="29" t="s">
        <v>48</v>
      </c>
      <c r="F166" s="44"/>
      <c r="G166" s="48">
        <f t="shared" si="13"/>
        <v>0</v>
      </c>
      <c r="H166" s="45"/>
      <c r="I166" s="39">
        <v>30</v>
      </c>
      <c r="K166" s="33" t="s">
        <v>65</v>
      </c>
      <c r="L166" s="32">
        <v>2</v>
      </c>
      <c r="M166" s="32">
        <v>2</v>
      </c>
    </row>
    <row r="167" spans="1:13" ht="26.25" thickBot="1" x14ac:dyDescent="0.25">
      <c r="A167" s="1300"/>
      <c r="B167" s="1300"/>
      <c r="C167" s="1303"/>
      <c r="D167" s="1305" t="s">
        <v>49</v>
      </c>
      <c r="E167" s="29" t="s">
        <v>50</v>
      </c>
      <c r="F167" s="44"/>
      <c r="G167" s="48">
        <f t="shared" si="13"/>
        <v>0</v>
      </c>
      <c r="H167" s="45"/>
      <c r="I167" s="39">
        <v>15</v>
      </c>
    </row>
    <row r="168" spans="1:13" ht="26.25" thickBot="1" x14ac:dyDescent="0.25">
      <c r="A168" s="1301"/>
      <c r="B168" s="1301"/>
      <c r="C168" s="1304"/>
      <c r="D168" s="1309"/>
      <c r="E168" s="29" t="s">
        <v>51</v>
      </c>
      <c r="F168" s="44"/>
      <c r="G168" s="48">
        <f t="shared" si="13"/>
        <v>0</v>
      </c>
      <c r="H168" s="45"/>
      <c r="I168" s="39">
        <v>25</v>
      </c>
    </row>
    <row r="169" spans="1:13" ht="13.5" thickBot="1" x14ac:dyDescent="0.25">
      <c r="C169" s="34"/>
      <c r="D169" s="34"/>
      <c r="E169" s="35" t="s">
        <v>52</v>
      </c>
      <c r="F169" s="1316">
        <f>SUM(G164:G168)</f>
        <v>0</v>
      </c>
      <c r="G169" s="1317"/>
      <c r="H169" s="1317"/>
      <c r="I169" s="1318"/>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92" t="s">
        <v>54</v>
      </c>
      <c r="B172" s="1292" t="s">
        <v>53</v>
      </c>
      <c r="C172" s="1292" t="s">
        <v>33</v>
      </c>
      <c r="D172" s="1311" t="s">
        <v>34</v>
      </c>
      <c r="E172" s="1311" t="s">
        <v>35</v>
      </c>
      <c r="F172" s="1313" t="s">
        <v>36</v>
      </c>
      <c r="G172" s="1314"/>
      <c r="H172" s="1315"/>
      <c r="I172" s="1311" t="s">
        <v>37</v>
      </c>
      <c r="K172" s="1292" t="s">
        <v>57</v>
      </c>
      <c r="L172" s="1295" t="s">
        <v>58</v>
      </c>
      <c r="M172" s="1296"/>
    </row>
    <row r="173" spans="1:13" ht="13.5" thickBot="1" x14ac:dyDescent="0.25">
      <c r="A173" s="1294"/>
      <c r="B173" s="1294"/>
      <c r="C173" s="1294"/>
      <c r="D173" s="1312"/>
      <c r="E173" s="1312"/>
      <c r="F173" s="28" t="s">
        <v>38</v>
      </c>
      <c r="G173" s="28"/>
      <c r="H173" s="28" t="s">
        <v>39</v>
      </c>
      <c r="I173" s="1312"/>
      <c r="K173" s="1293"/>
      <c r="L173" s="1297"/>
      <c r="M173" s="1298"/>
    </row>
    <row r="174" spans="1:13" ht="26.25" thickBot="1" x14ac:dyDescent="0.25">
      <c r="A174" s="1299" t="e">
        <f>'3. MATRIZ DE RIESGOS'!#REF!</f>
        <v>#REF!</v>
      </c>
      <c r="B174" s="1299" t="e">
        <f>'3. MATRIZ DE RIESGOS'!#REF!</f>
        <v>#REF!</v>
      </c>
      <c r="C174" s="1319" t="s">
        <v>40</v>
      </c>
      <c r="D174" s="1305" t="s">
        <v>41</v>
      </c>
      <c r="E174" s="29" t="s">
        <v>42</v>
      </c>
      <c r="F174" s="44"/>
      <c r="G174" s="48"/>
      <c r="H174" s="45"/>
      <c r="I174" s="38" t="s">
        <v>43</v>
      </c>
      <c r="K174" s="1293"/>
      <c r="L174" s="30" t="s">
        <v>59</v>
      </c>
      <c r="M174" s="30" t="s">
        <v>61</v>
      </c>
    </row>
    <row r="175" spans="1:13" ht="26.25" thickBot="1" x14ac:dyDescent="0.25">
      <c r="A175" s="1300"/>
      <c r="B175" s="1300"/>
      <c r="C175" s="1303"/>
      <c r="D175" s="1306"/>
      <c r="E175" s="29" t="s">
        <v>44</v>
      </c>
      <c r="F175" s="44"/>
      <c r="G175" s="48"/>
      <c r="H175" s="45"/>
      <c r="I175" s="38" t="s">
        <v>43</v>
      </c>
      <c r="K175" s="1294"/>
      <c r="L175" s="31" t="s">
        <v>60</v>
      </c>
      <c r="M175" s="31" t="s">
        <v>62</v>
      </c>
    </row>
    <row r="176" spans="1:13" ht="26.25" customHeight="1" thickBot="1" x14ac:dyDescent="0.25">
      <c r="A176" s="1300"/>
      <c r="B176" s="1300"/>
      <c r="C176" s="1303"/>
      <c r="D176" s="1307" t="s">
        <v>45</v>
      </c>
      <c r="E176" s="29" t="s">
        <v>46</v>
      </c>
      <c r="F176" s="44"/>
      <c r="G176" s="48">
        <f>COUNTIF(F176,F176)*I176</f>
        <v>0</v>
      </c>
      <c r="H176" s="45"/>
      <c r="I176" s="39">
        <v>15</v>
      </c>
      <c r="K176" s="33" t="s">
        <v>63</v>
      </c>
      <c r="L176" s="32">
        <v>0</v>
      </c>
      <c r="M176" s="32">
        <v>0</v>
      </c>
    </row>
    <row r="177" spans="1:13" ht="26.25" thickBot="1" x14ac:dyDescent="0.25">
      <c r="A177" s="1300"/>
      <c r="B177" s="1300"/>
      <c r="C177" s="1303"/>
      <c r="D177" s="1308"/>
      <c r="E177" s="29" t="s">
        <v>47</v>
      </c>
      <c r="F177" s="44"/>
      <c r="G177" s="48">
        <f t="shared" ref="G177:G180" si="14">COUNTIF(F177,F177)*I177</f>
        <v>0</v>
      </c>
      <c r="H177" s="45"/>
      <c r="I177" s="39">
        <v>15</v>
      </c>
      <c r="K177" s="33" t="s">
        <v>64</v>
      </c>
      <c r="L177" s="32">
        <v>1</v>
      </c>
      <c r="M177" s="32">
        <v>1</v>
      </c>
    </row>
    <row r="178" spans="1:13" ht="26.25" thickBot="1" x14ac:dyDescent="0.25">
      <c r="A178" s="1300"/>
      <c r="B178" s="1300"/>
      <c r="C178" s="1303"/>
      <c r="D178" s="1309"/>
      <c r="E178" s="29" t="s">
        <v>48</v>
      </c>
      <c r="F178" s="44"/>
      <c r="G178" s="48">
        <f t="shared" si="14"/>
        <v>0</v>
      </c>
      <c r="H178" s="45"/>
      <c r="I178" s="39">
        <v>30</v>
      </c>
      <c r="K178" s="33" t="s">
        <v>65</v>
      </c>
      <c r="L178" s="32">
        <v>2</v>
      </c>
      <c r="M178" s="32">
        <v>2</v>
      </c>
    </row>
    <row r="179" spans="1:13" ht="26.25" thickBot="1" x14ac:dyDescent="0.25">
      <c r="A179" s="1300"/>
      <c r="B179" s="1300"/>
      <c r="C179" s="1303"/>
      <c r="D179" s="1305" t="s">
        <v>49</v>
      </c>
      <c r="E179" s="29" t="s">
        <v>50</v>
      </c>
      <c r="F179" s="44"/>
      <c r="G179" s="48">
        <f t="shared" si="14"/>
        <v>0</v>
      </c>
      <c r="H179" s="45"/>
      <c r="I179" s="39">
        <v>15</v>
      </c>
    </row>
    <row r="180" spans="1:13" ht="26.25" thickBot="1" x14ac:dyDescent="0.25">
      <c r="A180" s="1301"/>
      <c r="B180" s="1301"/>
      <c r="C180" s="1304"/>
      <c r="D180" s="1309"/>
      <c r="E180" s="29" t="s">
        <v>51</v>
      </c>
      <c r="F180" s="44"/>
      <c r="G180" s="48">
        <f t="shared" si="14"/>
        <v>0</v>
      </c>
      <c r="H180" s="45"/>
      <c r="I180" s="39">
        <v>25</v>
      </c>
    </row>
    <row r="181" spans="1:13" ht="13.5" thickBot="1" x14ac:dyDescent="0.25">
      <c r="C181" s="34"/>
      <c r="D181" s="34"/>
      <c r="E181" s="35" t="s">
        <v>52</v>
      </c>
      <c r="F181" s="1316">
        <f>SUM(G176:G180)</f>
        <v>0</v>
      </c>
      <c r="G181" s="1317"/>
      <c r="H181" s="1317"/>
      <c r="I181" s="1318"/>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10" t="s">
        <v>55</v>
      </c>
      <c r="B1" s="1310"/>
      <c r="C1" s="1310"/>
      <c r="D1" s="1310"/>
      <c r="E1" s="1310"/>
      <c r="F1" s="1310"/>
      <c r="G1" s="1310"/>
      <c r="H1" s="1310"/>
      <c r="I1" s="1310"/>
    </row>
    <row r="2" spans="1:13" x14ac:dyDescent="0.2">
      <c r="A2" s="1310"/>
      <c r="B2" s="1310"/>
      <c r="C2" s="1310"/>
      <c r="D2" s="1310"/>
      <c r="E2" s="1310"/>
      <c r="F2" s="1310"/>
      <c r="G2" s="1310"/>
      <c r="H2" s="1310"/>
      <c r="I2" s="1310"/>
    </row>
    <row r="3" spans="1:13" ht="13.5" thickBot="1" x14ac:dyDescent="0.25"/>
    <row r="4" spans="1:13" ht="24.75" customHeight="1" thickBot="1" x14ac:dyDescent="0.25">
      <c r="A4" s="1292" t="s">
        <v>54</v>
      </c>
      <c r="B4" s="1292" t="s">
        <v>53</v>
      </c>
      <c r="C4" s="1292" t="s">
        <v>33</v>
      </c>
      <c r="D4" s="1311" t="s">
        <v>34</v>
      </c>
      <c r="E4" s="1311" t="s">
        <v>35</v>
      </c>
      <c r="F4" s="1313" t="s">
        <v>36</v>
      </c>
      <c r="G4" s="1314"/>
      <c r="H4" s="1315"/>
      <c r="I4" s="1311" t="s">
        <v>37</v>
      </c>
      <c r="K4" s="1292" t="s">
        <v>57</v>
      </c>
      <c r="L4" s="1295" t="s">
        <v>58</v>
      </c>
      <c r="M4" s="1296"/>
    </row>
    <row r="5" spans="1:13" ht="13.5" customHeight="1" thickBot="1" x14ac:dyDescent="0.25">
      <c r="A5" s="1294"/>
      <c r="B5" s="1294"/>
      <c r="C5" s="1294"/>
      <c r="D5" s="1312"/>
      <c r="E5" s="1312"/>
      <c r="F5" s="28" t="s">
        <v>38</v>
      </c>
      <c r="G5" s="28"/>
      <c r="H5" s="28" t="s">
        <v>39</v>
      </c>
      <c r="I5" s="1312"/>
      <c r="K5" s="1293"/>
      <c r="L5" s="1297"/>
      <c r="M5" s="1298"/>
    </row>
    <row r="6" spans="1:13" ht="27.75" customHeight="1" thickBot="1" x14ac:dyDescent="0.25">
      <c r="A6" s="1299">
        <f>'3. MATRIZ DE RIESGOS'!B23</f>
        <v>0</v>
      </c>
      <c r="B6" s="1299" t="e">
        <f>'3. MATRIZ DE RIESGOS'!#REF!</f>
        <v>#REF!</v>
      </c>
      <c r="C6" s="1302" t="s">
        <v>40</v>
      </c>
      <c r="D6" s="1305" t="s">
        <v>41</v>
      </c>
      <c r="E6" s="29" t="s">
        <v>42</v>
      </c>
      <c r="F6" s="44"/>
      <c r="G6" s="48"/>
      <c r="H6" s="44"/>
      <c r="I6" s="38" t="s">
        <v>43</v>
      </c>
      <c r="K6" s="1293"/>
      <c r="L6" s="30" t="s">
        <v>59</v>
      </c>
      <c r="M6" s="30" t="s">
        <v>61</v>
      </c>
    </row>
    <row r="7" spans="1:13" ht="27.75" customHeight="1" thickBot="1" x14ac:dyDescent="0.25">
      <c r="A7" s="1300"/>
      <c r="B7" s="1300"/>
      <c r="C7" s="1303"/>
      <c r="D7" s="1306"/>
      <c r="E7" s="43" t="s">
        <v>44</v>
      </c>
      <c r="F7" s="44"/>
      <c r="G7" s="48"/>
      <c r="H7" s="45"/>
      <c r="I7" s="38" t="s">
        <v>43</v>
      </c>
      <c r="K7" s="1294"/>
      <c r="L7" s="31" t="s">
        <v>60</v>
      </c>
      <c r="M7" s="31" t="s">
        <v>62</v>
      </c>
    </row>
    <row r="8" spans="1:13" ht="27.75" customHeight="1" thickBot="1" x14ac:dyDescent="0.25">
      <c r="A8" s="1300"/>
      <c r="B8" s="1300"/>
      <c r="C8" s="1303"/>
      <c r="D8" s="1307" t="s">
        <v>45</v>
      </c>
      <c r="E8" s="29" t="s">
        <v>46</v>
      </c>
      <c r="F8" s="44"/>
      <c r="G8" s="48">
        <f>COUNTIF(F8,F8)*I8</f>
        <v>0</v>
      </c>
      <c r="H8" s="44"/>
      <c r="I8" s="39">
        <v>15</v>
      </c>
      <c r="K8" s="33" t="s">
        <v>63</v>
      </c>
      <c r="L8" s="32">
        <v>0</v>
      </c>
      <c r="M8" s="32">
        <v>0</v>
      </c>
    </row>
    <row r="9" spans="1:13" ht="26.25" thickBot="1" x14ac:dyDescent="0.25">
      <c r="A9" s="1300"/>
      <c r="B9" s="1300"/>
      <c r="C9" s="1303"/>
      <c r="D9" s="1308"/>
      <c r="E9" s="29" t="s">
        <v>47</v>
      </c>
      <c r="F9" s="44"/>
      <c r="G9" s="48">
        <f t="shared" ref="G9:G12" si="0">COUNTIF(F9,F9)*I9</f>
        <v>0</v>
      </c>
      <c r="H9" s="44"/>
      <c r="I9" s="39">
        <v>15</v>
      </c>
      <c r="K9" s="33" t="s">
        <v>64</v>
      </c>
      <c r="L9" s="32">
        <v>1</v>
      </c>
      <c r="M9" s="32">
        <v>1</v>
      </c>
    </row>
    <row r="10" spans="1:13" ht="26.25" thickBot="1" x14ac:dyDescent="0.25">
      <c r="A10" s="1300"/>
      <c r="B10" s="1300"/>
      <c r="C10" s="1303"/>
      <c r="D10" s="1309"/>
      <c r="E10" s="29" t="s">
        <v>48</v>
      </c>
      <c r="F10" s="44"/>
      <c r="G10" s="48">
        <f t="shared" si="0"/>
        <v>0</v>
      </c>
      <c r="H10" s="45"/>
      <c r="I10" s="39">
        <v>30</v>
      </c>
      <c r="K10" s="33" t="s">
        <v>65</v>
      </c>
      <c r="L10" s="32">
        <v>2</v>
      </c>
      <c r="M10" s="32">
        <v>2</v>
      </c>
    </row>
    <row r="11" spans="1:13" ht="26.25" thickBot="1" x14ac:dyDescent="0.25">
      <c r="A11" s="1300"/>
      <c r="B11" s="1300"/>
      <c r="C11" s="1303"/>
      <c r="D11" s="1305" t="s">
        <v>49</v>
      </c>
      <c r="E11" s="29" t="s">
        <v>50</v>
      </c>
      <c r="F11" s="44"/>
      <c r="G11" s="48">
        <f t="shared" si="0"/>
        <v>0</v>
      </c>
      <c r="H11" s="44"/>
      <c r="I11" s="39">
        <v>15</v>
      </c>
    </row>
    <row r="12" spans="1:13" ht="26.25" thickBot="1" x14ac:dyDescent="0.25">
      <c r="A12" s="1301"/>
      <c r="B12" s="1301"/>
      <c r="C12" s="1304"/>
      <c r="D12" s="1309"/>
      <c r="E12" s="29" t="s">
        <v>51</v>
      </c>
      <c r="F12" s="44"/>
      <c r="G12" s="48">
        <f t="shared" si="0"/>
        <v>0</v>
      </c>
      <c r="H12" s="44"/>
      <c r="I12" s="39">
        <v>25</v>
      </c>
    </row>
    <row r="13" spans="1:13" ht="13.5" thickBot="1" x14ac:dyDescent="0.25">
      <c r="C13" s="34"/>
      <c r="D13" s="34"/>
      <c r="E13" s="35" t="s">
        <v>52</v>
      </c>
      <c r="F13" s="1316">
        <f>SUM(G8:G12)</f>
        <v>0</v>
      </c>
      <c r="G13" s="1317"/>
      <c r="H13" s="1317"/>
      <c r="I13" s="1318"/>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92" t="s">
        <v>54</v>
      </c>
      <c r="B16" s="1292" t="s">
        <v>53</v>
      </c>
      <c r="C16" s="1292" t="s">
        <v>33</v>
      </c>
      <c r="D16" s="1311" t="s">
        <v>34</v>
      </c>
      <c r="E16" s="1311" t="s">
        <v>35</v>
      </c>
      <c r="F16" s="1313" t="s">
        <v>36</v>
      </c>
      <c r="G16" s="1314"/>
      <c r="H16" s="1315"/>
      <c r="I16" s="1311" t="s">
        <v>37</v>
      </c>
      <c r="K16" s="1292" t="s">
        <v>57</v>
      </c>
      <c r="L16" s="1295" t="s">
        <v>58</v>
      </c>
      <c r="M16" s="1296"/>
    </row>
    <row r="17" spans="1:13" ht="13.5" thickBot="1" x14ac:dyDescent="0.25">
      <c r="A17" s="1294"/>
      <c r="B17" s="1294"/>
      <c r="C17" s="1294"/>
      <c r="D17" s="1312"/>
      <c r="E17" s="1312"/>
      <c r="F17" s="28" t="s">
        <v>38</v>
      </c>
      <c r="G17" s="28"/>
      <c r="H17" s="28" t="s">
        <v>39</v>
      </c>
      <c r="I17" s="1312"/>
      <c r="K17" s="1293"/>
      <c r="L17" s="1297"/>
      <c r="M17" s="1298"/>
    </row>
    <row r="18" spans="1:13" ht="26.25" thickBot="1" x14ac:dyDescent="0.25">
      <c r="A18" s="1299">
        <f>'3. MATRIZ DE RIESGOS'!B24</f>
        <v>0</v>
      </c>
      <c r="B18" s="1299" t="e">
        <f>'3. MATRIZ DE RIESGOS'!#REF!</f>
        <v>#REF!</v>
      </c>
      <c r="C18" s="1302" t="s">
        <v>40</v>
      </c>
      <c r="D18" s="1305" t="s">
        <v>41</v>
      </c>
      <c r="E18" s="29" t="s">
        <v>42</v>
      </c>
      <c r="F18" s="44"/>
      <c r="G18" s="48"/>
      <c r="H18" s="45"/>
      <c r="I18" s="38" t="s">
        <v>43</v>
      </c>
      <c r="K18" s="1293"/>
      <c r="L18" s="30" t="s">
        <v>59</v>
      </c>
      <c r="M18" s="30" t="s">
        <v>61</v>
      </c>
    </row>
    <row r="19" spans="1:13" ht="26.25" thickBot="1" x14ac:dyDescent="0.25">
      <c r="A19" s="1300"/>
      <c r="B19" s="1300"/>
      <c r="C19" s="1303"/>
      <c r="D19" s="1306"/>
      <c r="E19" s="29" t="s">
        <v>44</v>
      </c>
      <c r="F19" s="44"/>
      <c r="G19" s="48"/>
      <c r="H19" s="45"/>
      <c r="I19" s="38" t="s">
        <v>43</v>
      </c>
      <c r="K19" s="1294"/>
      <c r="L19" s="31" t="s">
        <v>60</v>
      </c>
      <c r="M19" s="31" t="s">
        <v>62</v>
      </c>
    </row>
    <row r="20" spans="1:13" ht="26.25" customHeight="1" thickBot="1" x14ac:dyDescent="0.25">
      <c r="A20" s="1300"/>
      <c r="B20" s="1300"/>
      <c r="C20" s="1303"/>
      <c r="D20" s="1307" t="s">
        <v>45</v>
      </c>
      <c r="E20" s="29" t="s">
        <v>46</v>
      </c>
      <c r="F20" s="44"/>
      <c r="G20" s="48">
        <f>COUNTIF(F20,F20)*I20</f>
        <v>0</v>
      </c>
      <c r="H20" s="44"/>
      <c r="I20" s="39">
        <v>15</v>
      </c>
      <c r="K20" s="33" t="s">
        <v>63</v>
      </c>
      <c r="L20" s="32">
        <v>0</v>
      </c>
      <c r="M20" s="32">
        <v>0</v>
      </c>
    </row>
    <row r="21" spans="1:13" ht="26.25" thickBot="1" x14ac:dyDescent="0.25">
      <c r="A21" s="1300"/>
      <c r="B21" s="1300"/>
      <c r="C21" s="1303"/>
      <c r="D21" s="1308"/>
      <c r="E21" s="29" t="s">
        <v>47</v>
      </c>
      <c r="F21" s="44"/>
      <c r="G21" s="48">
        <f t="shared" ref="G21:G24" si="1">COUNTIF(F21,F21)*I21</f>
        <v>0</v>
      </c>
      <c r="H21" s="45"/>
      <c r="I21" s="39">
        <v>15</v>
      </c>
      <c r="K21" s="33" t="s">
        <v>64</v>
      </c>
      <c r="L21" s="32">
        <v>1</v>
      </c>
      <c r="M21" s="32">
        <v>1</v>
      </c>
    </row>
    <row r="22" spans="1:13" ht="26.25" thickBot="1" x14ac:dyDescent="0.25">
      <c r="A22" s="1300"/>
      <c r="B22" s="1300"/>
      <c r="C22" s="1303"/>
      <c r="D22" s="1309"/>
      <c r="E22" s="29" t="s">
        <v>48</v>
      </c>
      <c r="F22" s="44"/>
      <c r="G22" s="48">
        <f t="shared" si="1"/>
        <v>0</v>
      </c>
      <c r="H22" s="44"/>
      <c r="I22" s="39">
        <v>30</v>
      </c>
      <c r="K22" s="33" t="s">
        <v>65</v>
      </c>
      <c r="L22" s="32">
        <v>2</v>
      </c>
      <c r="M22" s="32">
        <v>2</v>
      </c>
    </row>
    <row r="23" spans="1:13" ht="26.25" thickBot="1" x14ac:dyDescent="0.25">
      <c r="A23" s="1300"/>
      <c r="B23" s="1300"/>
      <c r="C23" s="1303"/>
      <c r="D23" s="1305" t="s">
        <v>49</v>
      </c>
      <c r="E23" s="29" t="s">
        <v>50</v>
      </c>
      <c r="F23" s="44"/>
      <c r="G23" s="48">
        <f t="shared" si="1"/>
        <v>0</v>
      </c>
      <c r="H23" s="44"/>
      <c r="I23" s="39">
        <v>15</v>
      </c>
    </row>
    <row r="24" spans="1:13" ht="26.25" thickBot="1" x14ac:dyDescent="0.25">
      <c r="A24" s="1301"/>
      <c r="B24" s="1301"/>
      <c r="C24" s="1304"/>
      <c r="D24" s="1309"/>
      <c r="E24" s="37" t="s">
        <v>51</v>
      </c>
      <c r="F24" s="46"/>
      <c r="G24" s="49">
        <f t="shared" si="1"/>
        <v>0</v>
      </c>
      <c r="H24" s="47"/>
      <c r="I24" s="39">
        <v>25</v>
      </c>
    </row>
    <row r="25" spans="1:13" ht="13.5" thickBot="1" x14ac:dyDescent="0.25">
      <c r="C25" s="34"/>
      <c r="D25" s="34"/>
      <c r="E25" s="35" t="s">
        <v>52</v>
      </c>
      <c r="F25" s="1316">
        <f>SUM(G20:G24)</f>
        <v>0</v>
      </c>
      <c r="G25" s="1317"/>
      <c r="H25" s="1317"/>
      <c r="I25" s="1318"/>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92" t="s">
        <v>54</v>
      </c>
      <c r="B28" s="1292" t="s">
        <v>53</v>
      </c>
      <c r="C28" s="1292" t="s">
        <v>33</v>
      </c>
      <c r="D28" s="1311" t="s">
        <v>34</v>
      </c>
      <c r="E28" s="1311" t="s">
        <v>35</v>
      </c>
      <c r="F28" s="1313" t="s">
        <v>36</v>
      </c>
      <c r="G28" s="1314"/>
      <c r="H28" s="1315"/>
      <c r="I28" s="1311" t="s">
        <v>37</v>
      </c>
      <c r="K28" s="1292" t="s">
        <v>57</v>
      </c>
      <c r="L28" s="1295" t="s">
        <v>58</v>
      </c>
      <c r="M28" s="1296"/>
    </row>
    <row r="29" spans="1:13" ht="13.5" thickBot="1" x14ac:dyDescent="0.25">
      <c r="A29" s="1294"/>
      <c r="B29" s="1294"/>
      <c r="C29" s="1294"/>
      <c r="D29" s="1312"/>
      <c r="E29" s="1312"/>
      <c r="F29" s="28" t="s">
        <v>38</v>
      </c>
      <c r="G29" s="28"/>
      <c r="H29" s="28" t="s">
        <v>39</v>
      </c>
      <c r="I29" s="1312"/>
      <c r="K29" s="1293"/>
      <c r="L29" s="1297"/>
      <c r="M29" s="1298"/>
    </row>
    <row r="30" spans="1:13" ht="26.25" thickBot="1" x14ac:dyDescent="0.25">
      <c r="A30" s="1299" t="e">
        <f>'3. MATRIZ DE RIESGOS'!#REF!</f>
        <v>#REF!</v>
      </c>
      <c r="B30" s="1299" t="e">
        <f>'3. MATRIZ DE RIESGOS'!#REF!</f>
        <v>#REF!</v>
      </c>
      <c r="C30" s="1302" t="s">
        <v>40</v>
      </c>
      <c r="D30" s="1305" t="s">
        <v>41</v>
      </c>
      <c r="E30" s="29" t="s">
        <v>42</v>
      </c>
      <c r="F30" s="45"/>
      <c r="G30" s="48"/>
      <c r="H30" s="45"/>
      <c r="I30" s="38" t="s">
        <v>43</v>
      </c>
      <c r="K30" s="1293"/>
      <c r="L30" s="30" t="s">
        <v>59</v>
      </c>
      <c r="M30" s="30" t="s">
        <v>61</v>
      </c>
    </row>
    <row r="31" spans="1:13" ht="26.25" thickBot="1" x14ac:dyDescent="0.25">
      <c r="A31" s="1300"/>
      <c r="B31" s="1300"/>
      <c r="C31" s="1303"/>
      <c r="D31" s="1306"/>
      <c r="E31" s="29" t="s">
        <v>44</v>
      </c>
      <c r="F31" s="44"/>
      <c r="G31" s="48"/>
      <c r="H31" s="45"/>
      <c r="I31" s="38" t="s">
        <v>43</v>
      </c>
      <c r="K31" s="1294"/>
      <c r="L31" s="31" t="s">
        <v>60</v>
      </c>
      <c r="M31" s="31" t="s">
        <v>62</v>
      </c>
    </row>
    <row r="32" spans="1:13" ht="26.25" customHeight="1" thickBot="1" x14ac:dyDescent="0.25">
      <c r="A32" s="1300"/>
      <c r="B32" s="1300"/>
      <c r="C32" s="1303"/>
      <c r="D32" s="1307" t="s">
        <v>45</v>
      </c>
      <c r="E32" s="29" t="s">
        <v>46</v>
      </c>
      <c r="F32" s="44"/>
      <c r="G32" s="48">
        <f>COUNTIF(F32,F32)*I32</f>
        <v>0</v>
      </c>
      <c r="H32" s="44"/>
      <c r="I32" s="39">
        <v>15</v>
      </c>
      <c r="K32" s="33" t="s">
        <v>63</v>
      </c>
      <c r="L32" s="32">
        <v>0</v>
      </c>
      <c r="M32" s="32">
        <v>0</v>
      </c>
    </row>
    <row r="33" spans="1:13" ht="26.25" thickBot="1" x14ac:dyDescent="0.25">
      <c r="A33" s="1300"/>
      <c r="B33" s="1300"/>
      <c r="C33" s="1303"/>
      <c r="D33" s="1308"/>
      <c r="E33" s="29" t="s">
        <v>47</v>
      </c>
      <c r="F33" s="44"/>
      <c r="G33" s="48">
        <f t="shared" ref="G33:G36" si="2">COUNTIF(F33,F33)*I33</f>
        <v>0</v>
      </c>
      <c r="H33" s="45"/>
      <c r="I33" s="39">
        <v>15</v>
      </c>
      <c r="K33" s="33" t="s">
        <v>64</v>
      </c>
      <c r="L33" s="32">
        <v>1</v>
      </c>
      <c r="M33" s="32">
        <v>1</v>
      </c>
    </row>
    <row r="34" spans="1:13" ht="26.25" thickBot="1" x14ac:dyDescent="0.25">
      <c r="A34" s="1300"/>
      <c r="B34" s="1300"/>
      <c r="C34" s="1303"/>
      <c r="D34" s="1309"/>
      <c r="E34" s="29" t="s">
        <v>48</v>
      </c>
      <c r="F34" s="44"/>
      <c r="G34" s="48">
        <f t="shared" si="2"/>
        <v>0</v>
      </c>
      <c r="H34" s="45"/>
      <c r="I34" s="39">
        <v>30</v>
      </c>
      <c r="K34" s="33" t="s">
        <v>65</v>
      </c>
      <c r="L34" s="32">
        <v>2</v>
      </c>
      <c r="M34" s="32">
        <v>2</v>
      </c>
    </row>
    <row r="35" spans="1:13" ht="26.25" thickBot="1" x14ac:dyDescent="0.25">
      <c r="A35" s="1300"/>
      <c r="B35" s="1300"/>
      <c r="C35" s="1303"/>
      <c r="D35" s="1305" t="s">
        <v>49</v>
      </c>
      <c r="E35" s="29" t="s">
        <v>50</v>
      </c>
      <c r="F35" s="44"/>
      <c r="G35" s="48">
        <f t="shared" si="2"/>
        <v>0</v>
      </c>
      <c r="H35" s="45"/>
      <c r="I35" s="39">
        <v>15</v>
      </c>
    </row>
    <row r="36" spans="1:13" ht="26.25" thickBot="1" x14ac:dyDescent="0.25">
      <c r="A36" s="1301"/>
      <c r="B36" s="1301"/>
      <c r="C36" s="1304"/>
      <c r="D36" s="1309"/>
      <c r="E36" s="29" t="s">
        <v>51</v>
      </c>
      <c r="F36" s="44"/>
      <c r="G36" s="48">
        <f t="shared" si="2"/>
        <v>0</v>
      </c>
      <c r="H36" s="44"/>
      <c r="I36" s="39">
        <v>25</v>
      </c>
    </row>
    <row r="37" spans="1:13" ht="13.5" thickBot="1" x14ac:dyDescent="0.25">
      <c r="C37" s="34"/>
      <c r="D37" s="34"/>
      <c r="E37" s="35" t="s">
        <v>52</v>
      </c>
      <c r="F37" s="1316">
        <f>SUM(G32:G36)</f>
        <v>0</v>
      </c>
      <c r="G37" s="1317"/>
      <c r="H37" s="1317"/>
      <c r="I37" s="1318"/>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92" t="s">
        <v>54</v>
      </c>
      <c r="B40" s="1292" t="s">
        <v>53</v>
      </c>
      <c r="C40" s="1292" t="s">
        <v>33</v>
      </c>
      <c r="D40" s="1311" t="s">
        <v>34</v>
      </c>
      <c r="E40" s="1311" t="s">
        <v>35</v>
      </c>
      <c r="F40" s="1313" t="s">
        <v>36</v>
      </c>
      <c r="G40" s="1314"/>
      <c r="H40" s="1315"/>
      <c r="I40" s="1311" t="s">
        <v>37</v>
      </c>
      <c r="K40" s="1292" t="s">
        <v>57</v>
      </c>
      <c r="L40" s="1295" t="s">
        <v>58</v>
      </c>
      <c r="M40" s="1296"/>
    </row>
    <row r="41" spans="1:13" ht="13.5" thickBot="1" x14ac:dyDescent="0.25">
      <c r="A41" s="1294"/>
      <c r="B41" s="1294"/>
      <c r="C41" s="1294"/>
      <c r="D41" s="1312"/>
      <c r="E41" s="1312"/>
      <c r="F41" s="28" t="s">
        <v>38</v>
      </c>
      <c r="G41" s="28"/>
      <c r="H41" s="28" t="s">
        <v>39</v>
      </c>
      <c r="I41" s="1312"/>
      <c r="K41" s="1293"/>
      <c r="L41" s="1297"/>
      <c r="M41" s="1298"/>
    </row>
    <row r="42" spans="1:13" ht="26.25" thickBot="1" x14ac:dyDescent="0.25">
      <c r="A42" s="1299" t="e">
        <f>'3. MATRIZ DE RIESGOS'!#REF!</f>
        <v>#REF!</v>
      </c>
      <c r="B42" s="1299" t="e">
        <f>'3. MATRIZ DE RIESGOS'!#REF!</f>
        <v>#REF!</v>
      </c>
      <c r="C42" s="1302" t="s">
        <v>40</v>
      </c>
      <c r="D42" s="1305" t="s">
        <v>41</v>
      </c>
      <c r="E42" s="29" t="s">
        <v>42</v>
      </c>
      <c r="F42" s="44"/>
      <c r="G42" s="48"/>
      <c r="H42" s="45"/>
      <c r="I42" s="38" t="s">
        <v>43</v>
      </c>
      <c r="K42" s="1293"/>
      <c r="L42" s="30" t="s">
        <v>59</v>
      </c>
      <c r="M42" s="30" t="s">
        <v>61</v>
      </c>
    </row>
    <row r="43" spans="1:13" ht="26.25" thickBot="1" x14ac:dyDescent="0.25">
      <c r="A43" s="1300"/>
      <c r="B43" s="1300"/>
      <c r="C43" s="1303"/>
      <c r="D43" s="1306"/>
      <c r="E43" s="29" t="s">
        <v>44</v>
      </c>
      <c r="F43" s="45"/>
      <c r="G43" s="48"/>
      <c r="H43" s="45"/>
      <c r="I43" s="38" t="s">
        <v>43</v>
      </c>
      <c r="K43" s="1294"/>
      <c r="L43" s="31" t="s">
        <v>60</v>
      </c>
      <c r="M43" s="31" t="s">
        <v>62</v>
      </c>
    </row>
    <row r="44" spans="1:13" ht="26.25" customHeight="1" thickBot="1" x14ac:dyDescent="0.25">
      <c r="A44" s="1300"/>
      <c r="B44" s="1300"/>
      <c r="C44" s="1303"/>
      <c r="D44" s="1307" t="s">
        <v>45</v>
      </c>
      <c r="E44" s="29" t="s">
        <v>46</v>
      </c>
      <c r="F44" s="44"/>
      <c r="G44" s="48">
        <f>COUNTIF(F44,F44)*I44</f>
        <v>0</v>
      </c>
      <c r="H44" s="44"/>
      <c r="I44" s="39">
        <v>15</v>
      </c>
      <c r="K44" s="33" t="s">
        <v>63</v>
      </c>
      <c r="L44" s="32">
        <v>0</v>
      </c>
      <c r="M44" s="32">
        <v>0</v>
      </c>
    </row>
    <row r="45" spans="1:13" ht="26.25" thickBot="1" x14ac:dyDescent="0.25">
      <c r="A45" s="1300"/>
      <c r="B45" s="1300"/>
      <c r="C45" s="1303"/>
      <c r="D45" s="1308"/>
      <c r="E45" s="29" t="s">
        <v>47</v>
      </c>
      <c r="F45" s="44"/>
      <c r="G45" s="48">
        <f t="shared" ref="G45:G48" si="3">COUNTIF(F45,F45)*I45</f>
        <v>0</v>
      </c>
      <c r="H45" s="45"/>
      <c r="I45" s="39">
        <v>15</v>
      </c>
      <c r="K45" s="33" t="s">
        <v>64</v>
      </c>
      <c r="L45" s="32">
        <v>1</v>
      </c>
      <c r="M45" s="32">
        <v>1</v>
      </c>
    </row>
    <row r="46" spans="1:13" ht="26.25" thickBot="1" x14ac:dyDescent="0.25">
      <c r="A46" s="1300"/>
      <c r="B46" s="1300"/>
      <c r="C46" s="1303"/>
      <c r="D46" s="1309"/>
      <c r="E46" s="29" t="s">
        <v>48</v>
      </c>
      <c r="F46" s="44"/>
      <c r="G46" s="48">
        <f t="shared" si="3"/>
        <v>0</v>
      </c>
      <c r="H46" s="45"/>
      <c r="I46" s="39">
        <v>30</v>
      </c>
      <c r="K46" s="33" t="s">
        <v>65</v>
      </c>
      <c r="L46" s="32">
        <v>2</v>
      </c>
      <c r="M46" s="32">
        <v>2</v>
      </c>
    </row>
    <row r="47" spans="1:13" ht="26.25" thickBot="1" x14ac:dyDescent="0.25">
      <c r="A47" s="1300"/>
      <c r="B47" s="1300"/>
      <c r="C47" s="1303"/>
      <c r="D47" s="1305" t="s">
        <v>49</v>
      </c>
      <c r="E47" s="29" t="s">
        <v>50</v>
      </c>
      <c r="F47" s="44"/>
      <c r="G47" s="48">
        <f t="shared" si="3"/>
        <v>0</v>
      </c>
      <c r="H47" s="45"/>
      <c r="I47" s="39">
        <v>15</v>
      </c>
    </row>
    <row r="48" spans="1:13" ht="26.25" thickBot="1" x14ac:dyDescent="0.25">
      <c r="A48" s="1301"/>
      <c r="B48" s="1301"/>
      <c r="C48" s="1304"/>
      <c r="D48" s="1309"/>
      <c r="E48" s="29" t="s">
        <v>51</v>
      </c>
      <c r="F48" s="44"/>
      <c r="G48" s="48">
        <f t="shared" si="3"/>
        <v>0</v>
      </c>
      <c r="H48" s="45"/>
      <c r="I48" s="39">
        <v>25</v>
      </c>
    </row>
    <row r="49" spans="1:13" ht="13.5" thickBot="1" x14ac:dyDescent="0.25">
      <c r="C49" s="34"/>
      <c r="D49" s="34"/>
      <c r="E49" s="35" t="s">
        <v>52</v>
      </c>
      <c r="F49" s="1316">
        <f>SUM(G44:G48)</f>
        <v>0</v>
      </c>
      <c r="G49" s="1317"/>
      <c r="H49" s="1317"/>
      <c r="I49" s="1318"/>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92" t="s">
        <v>54</v>
      </c>
      <c r="B52" s="1292" t="s">
        <v>53</v>
      </c>
      <c r="C52" s="1292" t="s">
        <v>33</v>
      </c>
      <c r="D52" s="1311" t="s">
        <v>34</v>
      </c>
      <c r="E52" s="1311" t="s">
        <v>35</v>
      </c>
      <c r="F52" s="1313" t="s">
        <v>36</v>
      </c>
      <c r="G52" s="1314"/>
      <c r="H52" s="1315"/>
      <c r="I52" s="1311" t="s">
        <v>37</v>
      </c>
      <c r="K52" s="1292" t="s">
        <v>57</v>
      </c>
      <c r="L52" s="1295" t="s">
        <v>58</v>
      </c>
      <c r="M52" s="1296"/>
    </row>
    <row r="53" spans="1:13" ht="13.5" thickBot="1" x14ac:dyDescent="0.25">
      <c r="A53" s="1294"/>
      <c r="B53" s="1294"/>
      <c r="C53" s="1294"/>
      <c r="D53" s="1312"/>
      <c r="E53" s="1312"/>
      <c r="F53" s="28" t="s">
        <v>38</v>
      </c>
      <c r="G53" s="28"/>
      <c r="H53" s="28" t="s">
        <v>39</v>
      </c>
      <c r="I53" s="1312"/>
      <c r="K53" s="1293"/>
      <c r="L53" s="1297"/>
      <c r="M53" s="1298"/>
    </row>
    <row r="54" spans="1:13" ht="26.25" thickBot="1" x14ac:dyDescent="0.25">
      <c r="A54" s="1299" t="e">
        <f>'3. MATRIZ DE RIESGOS'!#REF!</f>
        <v>#REF!</v>
      </c>
      <c r="B54" s="1299" t="e">
        <f>'3. MATRIZ DE RIESGOS'!#REF!</f>
        <v>#REF!</v>
      </c>
      <c r="C54" s="1319" t="s">
        <v>40</v>
      </c>
      <c r="D54" s="1305" t="s">
        <v>41</v>
      </c>
      <c r="E54" s="29" t="s">
        <v>42</v>
      </c>
      <c r="F54" s="44"/>
      <c r="G54" s="48"/>
      <c r="H54" s="45"/>
      <c r="I54" s="38" t="s">
        <v>43</v>
      </c>
      <c r="K54" s="1293"/>
      <c r="L54" s="30" t="s">
        <v>59</v>
      </c>
      <c r="M54" s="30" t="s">
        <v>61</v>
      </c>
    </row>
    <row r="55" spans="1:13" ht="26.25" thickBot="1" x14ac:dyDescent="0.25">
      <c r="A55" s="1300"/>
      <c r="B55" s="1300"/>
      <c r="C55" s="1303"/>
      <c r="D55" s="1306"/>
      <c r="E55" s="29" t="s">
        <v>44</v>
      </c>
      <c r="F55" s="44"/>
      <c r="G55" s="48"/>
      <c r="H55" s="45"/>
      <c r="I55" s="38" t="s">
        <v>43</v>
      </c>
      <c r="K55" s="1294"/>
      <c r="L55" s="31" t="s">
        <v>60</v>
      </c>
      <c r="M55" s="31" t="s">
        <v>62</v>
      </c>
    </row>
    <row r="56" spans="1:13" ht="26.25" customHeight="1" thickBot="1" x14ac:dyDescent="0.25">
      <c r="A56" s="1300"/>
      <c r="B56" s="1300"/>
      <c r="C56" s="1303"/>
      <c r="D56" s="1307" t="s">
        <v>45</v>
      </c>
      <c r="E56" s="29" t="s">
        <v>46</v>
      </c>
      <c r="F56" s="44"/>
      <c r="G56" s="48">
        <f>COUNTIF(F56,F56)*I56</f>
        <v>0</v>
      </c>
      <c r="H56" s="45"/>
      <c r="I56" s="39">
        <v>15</v>
      </c>
      <c r="K56" s="33" t="s">
        <v>63</v>
      </c>
      <c r="L56" s="32">
        <v>0</v>
      </c>
      <c r="M56" s="32">
        <v>0</v>
      </c>
    </row>
    <row r="57" spans="1:13" ht="26.25" thickBot="1" x14ac:dyDescent="0.25">
      <c r="A57" s="1300"/>
      <c r="B57" s="1300"/>
      <c r="C57" s="1303"/>
      <c r="D57" s="1308"/>
      <c r="E57" s="29" t="s">
        <v>47</v>
      </c>
      <c r="F57" s="44"/>
      <c r="G57" s="48">
        <f t="shared" ref="G57:G60" si="4">COUNTIF(F57,F57)*I57</f>
        <v>0</v>
      </c>
      <c r="H57" s="45"/>
      <c r="I57" s="39">
        <v>15</v>
      </c>
      <c r="K57" s="33" t="s">
        <v>64</v>
      </c>
      <c r="L57" s="32">
        <v>1</v>
      </c>
      <c r="M57" s="32">
        <v>1</v>
      </c>
    </row>
    <row r="58" spans="1:13" ht="26.25" thickBot="1" x14ac:dyDescent="0.25">
      <c r="A58" s="1300"/>
      <c r="B58" s="1300"/>
      <c r="C58" s="1303"/>
      <c r="D58" s="1309"/>
      <c r="E58" s="29" t="s">
        <v>48</v>
      </c>
      <c r="F58" s="44"/>
      <c r="G58" s="48">
        <f t="shared" si="4"/>
        <v>0</v>
      </c>
      <c r="H58" s="45"/>
      <c r="I58" s="39">
        <v>30</v>
      </c>
      <c r="K58" s="33" t="s">
        <v>65</v>
      </c>
      <c r="L58" s="32">
        <v>2</v>
      </c>
      <c r="M58" s="32">
        <v>2</v>
      </c>
    </row>
    <row r="59" spans="1:13" ht="26.25" thickBot="1" x14ac:dyDescent="0.25">
      <c r="A59" s="1300"/>
      <c r="B59" s="1300"/>
      <c r="C59" s="1303"/>
      <c r="D59" s="1305" t="s">
        <v>49</v>
      </c>
      <c r="E59" s="29" t="s">
        <v>50</v>
      </c>
      <c r="F59" s="44"/>
      <c r="G59" s="48">
        <f t="shared" si="4"/>
        <v>0</v>
      </c>
      <c r="H59" s="45"/>
      <c r="I59" s="39">
        <v>15</v>
      </c>
    </row>
    <row r="60" spans="1:13" ht="26.25" thickBot="1" x14ac:dyDescent="0.25">
      <c r="A60" s="1301"/>
      <c r="B60" s="1301"/>
      <c r="C60" s="1304"/>
      <c r="D60" s="1309"/>
      <c r="E60" s="29" t="s">
        <v>51</v>
      </c>
      <c r="F60" s="44"/>
      <c r="G60" s="48">
        <f t="shared" si="4"/>
        <v>0</v>
      </c>
      <c r="H60" s="44"/>
      <c r="I60" s="39">
        <v>25</v>
      </c>
    </row>
    <row r="61" spans="1:13" ht="13.5" thickBot="1" x14ac:dyDescent="0.25">
      <c r="C61" s="34"/>
      <c r="D61" s="34"/>
      <c r="E61" s="35" t="s">
        <v>52</v>
      </c>
      <c r="F61" s="1316">
        <f>SUM(G56:G60)</f>
        <v>0</v>
      </c>
      <c r="G61" s="1317"/>
      <c r="H61" s="1317"/>
      <c r="I61" s="1318"/>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92" t="s">
        <v>54</v>
      </c>
      <c r="B64" s="1292" t="s">
        <v>53</v>
      </c>
      <c r="C64" s="1292" t="s">
        <v>33</v>
      </c>
      <c r="D64" s="1311" t="s">
        <v>34</v>
      </c>
      <c r="E64" s="1311" t="s">
        <v>35</v>
      </c>
      <c r="F64" s="1313" t="s">
        <v>36</v>
      </c>
      <c r="G64" s="1314"/>
      <c r="H64" s="1315"/>
      <c r="I64" s="1311" t="s">
        <v>37</v>
      </c>
      <c r="K64" s="1292" t="s">
        <v>57</v>
      </c>
      <c r="L64" s="1295" t="s">
        <v>58</v>
      </c>
      <c r="M64" s="1296"/>
    </row>
    <row r="65" spans="1:13" ht="13.5" thickBot="1" x14ac:dyDescent="0.25">
      <c r="A65" s="1294"/>
      <c r="B65" s="1294"/>
      <c r="C65" s="1294"/>
      <c r="D65" s="1312"/>
      <c r="E65" s="1312"/>
      <c r="F65" s="28" t="s">
        <v>38</v>
      </c>
      <c r="G65" s="28"/>
      <c r="H65" s="28" t="s">
        <v>39</v>
      </c>
      <c r="I65" s="1312"/>
      <c r="K65" s="1293"/>
      <c r="L65" s="1297"/>
      <c r="M65" s="1298"/>
    </row>
    <row r="66" spans="1:13" ht="26.25" thickBot="1" x14ac:dyDescent="0.25">
      <c r="A66" s="1299" t="e">
        <f>'3. MATRIZ DE RIESGOS'!#REF!</f>
        <v>#REF!</v>
      </c>
      <c r="B66" s="1299" t="e">
        <f>'3. MATRIZ DE RIESGOS'!#REF!</f>
        <v>#REF!</v>
      </c>
      <c r="C66" s="1319" t="s">
        <v>40</v>
      </c>
      <c r="D66" s="1305" t="s">
        <v>41</v>
      </c>
      <c r="E66" s="29" t="s">
        <v>42</v>
      </c>
      <c r="F66" s="44"/>
      <c r="G66" s="48"/>
      <c r="H66" s="45"/>
      <c r="I66" s="38" t="s">
        <v>43</v>
      </c>
      <c r="K66" s="1293"/>
      <c r="L66" s="30" t="s">
        <v>59</v>
      </c>
      <c r="M66" s="30" t="s">
        <v>61</v>
      </c>
    </row>
    <row r="67" spans="1:13" ht="26.25" thickBot="1" x14ac:dyDescent="0.25">
      <c r="A67" s="1300"/>
      <c r="B67" s="1300"/>
      <c r="C67" s="1303"/>
      <c r="D67" s="1306"/>
      <c r="E67" s="29" t="s">
        <v>44</v>
      </c>
      <c r="F67" s="45"/>
      <c r="G67" s="48"/>
      <c r="H67" s="45"/>
      <c r="I67" s="38" t="s">
        <v>43</v>
      </c>
      <c r="K67" s="1294"/>
      <c r="L67" s="31" t="s">
        <v>60</v>
      </c>
      <c r="M67" s="31" t="s">
        <v>62</v>
      </c>
    </row>
    <row r="68" spans="1:13" ht="26.25" customHeight="1" thickBot="1" x14ac:dyDescent="0.25">
      <c r="A68" s="1300"/>
      <c r="B68" s="1300"/>
      <c r="C68" s="1303"/>
      <c r="D68" s="1307" t="s">
        <v>45</v>
      </c>
      <c r="E68" s="29" t="s">
        <v>46</v>
      </c>
      <c r="F68" s="44"/>
      <c r="G68" s="48">
        <f>COUNTIF(F68,F68)*I68</f>
        <v>0</v>
      </c>
      <c r="H68" s="45"/>
      <c r="I68" s="39">
        <v>15</v>
      </c>
      <c r="K68" s="33" t="s">
        <v>63</v>
      </c>
      <c r="L68" s="32">
        <v>0</v>
      </c>
      <c r="M68" s="32">
        <v>0</v>
      </c>
    </row>
    <row r="69" spans="1:13" ht="26.25" thickBot="1" x14ac:dyDescent="0.25">
      <c r="A69" s="1300"/>
      <c r="B69" s="1300"/>
      <c r="C69" s="1303"/>
      <c r="D69" s="1308"/>
      <c r="E69" s="29" t="s">
        <v>47</v>
      </c>
      <c r="F69" s="44"/>
      <c r="G69" s="48">
        <f t="shared" ref="G69:G72" si="5">COUNTIF(F69,F69)*I69</f>
        <v>0</v>
      </c>
      <c r="H69" s="45"/>
      <c r="I69" s="39">
        <v>15</v>
      </c>
      <c r="K69" s="33" t="s">
        <v>64</v>
      </c>
      <c r="L69" s="32">
        <v>1</v>
      </c>
      <c r="M69" s="32">
        <v>1</v>
      </c>
    </row>
    <row r="70" spans="1:13" ht="26.25" thickBot="1" x14ac:dyDescent="0.25">
      <c r="A70" s="1300"/>
      <c r="B70" s="1300"/>
      <c r="C70" s="1303"/>
      <c r="D70" s="1309"/>
      <c r="E70" s="29" t="s">
        <v>48</v>
      </c>
      <c r="F70" s="44"/>
      <c r="G70" s="48">
        <f t="shared" si="5"/>
        <v>0</v>
      </c>
      <c r="H70" s="45"/>
      <c r="I70" s="39">
        <v>30</v>
      </c>
      <c r="K70" s="33" t="s">
        <v>65</v>
      </c>
      <c r="L70" s="32">
        <v>2</v>
      </c>
      <c r="M70" s="32">
        <v>2</v>
      </c>
    </row>
    <row r="71" spans="1:13" ht="26.25" thickBot="1" x14ac:dyDescent="0.25">
      <c r="A71" s="1300"/>
      <c r="B71" s="1300"/>
      <c r="C71" s="1303"/>
      <c r="D71" s="1305" t="s">
        <v>49</v>
      </c>
      <c r="E71" s="29" t="s">
        <v>50</v>
      </c>
      <c r="F71" s="44"/>
      <c r="G71" s="48">
        <f t="shared" si="5"/>
        <v>0</v>
      </c>
      <c r="H71" s="45"/>
      <c r="I71" s="39">
        <v>15</v>
      </c>
    </row>
    <row r="72" spans="1:13" ht="26.25" thickBot="1" x14ac:dyDescent="0.25">
      <c r="A72" s="1301"/>
      <c r="B72" s="1301"/>
      <c r="C72" s="1304"/>
      <c r="D72" s="1309"/>
      <c r="E72" s="29" t="s">
        <v>51</v>
      </c>
      <c r="F72" s="44"/>
      <c r="G72" s="48">
        <f t="shared" si="5"/>
        <v>0</v>
      </c>
      <c r="H72" s="45"/>
      <c r="I72" s="39">
        <v>25</v>
      </c>
    </row>
    <row r="73" spans="1:13" ht="13.5" thickBot="1" x14ac:dyDescent="0.25">
      <c r="C73" s="34"/>
      <c r="D73" s="34"/>
      <c r="E73" s="35" t="s">
        <v>52</v>
      </c>
      <c r="F73" s="1316">
        <f>SUM(G68:G72)</f>
        <v>0</v>
      </c>
      <c r="G73" s="1317"/>
      <c r="H73" s="1317"/>
      <c r="I73" s="1318"/>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92" t="s">
        <v>54</v>
      </c>
      <c r="B76" s="1292" t="s">
        <v>53</v>
      </c>
      <c r="C76" s="1292" t="s">
        <v>33</v>
      </c>
      <c r="D76" s="1311" t="s">
        <v>34</v>
      </c>
      <c r="E76" s="1311" t="s">
        <v>35</v>
      </c>
      <c r="F76" s="1313" t="s">
        <v>36</v>
      </c>
      <c r="G76" s="1314"/>
      <c r="H76" s="1315"/>
      <c r="I76" s="1311" t="s">
        <v>37</v>
      </c>
      <c r="K76" s="1292" t="s">
        <v>57</v>
      </c>
      <c r="L76" s="1295" t="s">
        <v>58</v>
      </c>
      <c r="M76" s="1296"/>
    </row>
    <row r="77" spans="1:13" ht="13.5" thickBot="1" x14ac:dyDescent="0.25">
      <c r="A77" s="1294"/>
      <c r="B77" s="1294"/>
      <c r="C77" s="1294"/>
      <c r="D77" s="1312"/>
      <c r="E77" s="1312"/>
      <c r="F77" s="28" t="s">
        <v>38</v>
      </c>
      <c r="G77" s="28"/>
      <c r="H77" s="28" t="s">
        <v>39</v>
      </c>
      <c r="I77" s="1312"/>
      <c r="K77" s="1293"/>
      <c r="L77" s="1297"/>
      <c r="M77" s="1298"/>
    </row>
    <row r="78" spans="1:13" ht="26.25" thickBot="1" x14ac:dyDescent="0.25">
      <c r="A78" s="1299" t="e">
        <f>'3. MATRIZ DE RIESGOS'!#REF!</f>
        <v>#REF!</v>
      </c>
      <c r="B78" s="1299" t="e">
        <f>'3. MATRIZ DE RIESGOS'!#REF!</f>
        <v>#REF!</v>
      </c>
      <c r="C78" s="1319" t="s">
        <v>40</v>
      </c>
      <c r="D78" s="1305" t="s">
        <v>41</v>
      </c>
      <c r="E78" s="29" t="s">
        <v>42</v>
      </c>
      <c r="F78" s="45"/>
      <c r="G78" s="48"/>
      <c r="H78" s="45"/>
      <c r="I78" s="38" t="s">
        <v>43</v>
      </c>
      <c r="K78" s="1293"/>
      <c r="L78" s="30" t="s">
        <v>59</v>
      </c>
      <c r="M78" s="30" t="s">
        <v>61</v>
      </c>
    </row>
    <row r="79" spans="1:13" ht="26.25" thickBot="1" x14ac:dyDescent="0.25">
      <c r="A79" s="1300"/>
      <c r="B79" s="1300"/>
      <c r="C79" s="1303"/>
      <c r="D79" s="1306"/>
      <c r="E79" s="29" t="s">
        <v>44</v>
      </c>
      <c r="F79" s="44"/>
      <c r="G79" s="48"/>
      <c r="H79" s="45"/>
      <c r="I79" s="38" t="s">
        <v>43</v>
      </c>
      <c r="K79" s="1294"/>
      <c r="L79" s="31" t="s">
        <v>60</v>
      </c>
      <c r="M79" s="31" t="s">
        <v>62</v>
      </c>
    </row>
    <row r="80" spans="1:13" ht="26.25" customHeight="1" thickBot="1" x14ac:dyDescent="0.25">
      <c r="A80" s="1300"/>
      <c r="B80" s="1300"/>
      <c r="C80" s="1303"/>
      <c r="D80" s="1307" t="s">
        <v>45</v>
      </c>
      <c r="E80" s="29" t="s">
        <v>46</v>
      </c>
      <c r="F80" s="44"/>
      <c r="G80" s="48">
        <f>COUNTIF(F80,F80)*I80</f>
        <v>0</v>
      </c>
      <c r="H80" s="45"/>
      <c r="I80" s="39">
        <v>15</v>
      </c>
      <c r="K80" s="33" t="s">
        <v>63</v>
      </c>
      <c r="L80" s="32">
        <v>0</v>
      </c>
      <c r="M80" s="32">
        <v>0</v>
      </c>
    </row>
    <row r="81" spans="1:13" ht="26.25" thickBot="1" x14ac:dyDescent="0.25">
      <c r="A81" s="1300"/>
      <c r="B81" s="1300"/>
      <c r="C81" s="1303"/>
      <c r="D81" s="1308"/>
      <c r="E81" s="29" t="s">
        <v>47</v>
      </c>
      <c r="F81" s="44"/>
      <c r="G81" s="48">
        <f t="shared" ref="G81:G84" si="6">COUNTIF(F81,F81)*I81</f>
        <v>0</v>
      </c>
      <c r="H81" s="45"/>
      <c r="I81" s="39">
        <v>15</v>
      </c>
      <c r="K81" s="33" t="s">
        <v>64</v>
      </c>
      <c r="L81" s="32">
        <v>1</v>
      </c>
      <c r="M81" s="32">
        <v>1</v>
      </c>
    </row>
    <row r="82" spans="1:13" ht="26.25" thickBot="1" x14ac:dyDescent="0.25">
      <c r="A82" s="1300"/>
      <c r="B82" s="1300"/>
      <c r="C82" s="1303"/>
      <c r="D82" s="1309"/>
      <c r="E82" s="29" t="s">
        <v>48</v>
      </c>
      <c r="F82" s="44"/>
      <c r="G82" s="48">
        <f t="shared" si="6"/>
        <v>0</v>
      </c>
      <c r="H82" s="45"/>
      <c r="I82" s="39">
        <v>30</v>
      </c>
      <c r="K82" s="33" t="s">
        <v>65</v>
      </c>
      <c r="L82" s="32">
        <v>2</v>
      </c>
      <c r="M82" s="32">
        <v>2</v>
      </c>
    </row>
    <row r="83" spans="1:13" ht="26.25" thickBot="1" x14ac:dyDescent="0.25">
      <c r="A83" s="1300"/>
      <c r="B83" s="1300"/>
      <c r="C83" s="1303"/>
      <c r="D83" s="1305" t="s">
        <v>49</v>
      </c>
      <c r="E83" s="29" t="s">
        <v>50</v>
      </c>
      <c r="F83" s="44"/>
      <c r="G83" s="48">
        <f t="shared" si="6"/>
        <v>0</v>
      </c>
      <c r="H83" s="45"/>
      <c r="I83" s="39">
        <v>15</v>
      </c>
    </row>
    <row r="84" spans="1:13" ht="26.25" thickBot="1" x14ac:dyDescent="0.25">
      <c r="A84" s="1301"/>
      <c r="B84" s="1301"/>
      <c r="C84" s="1304"/>
      <c r="D84" s="1309"/>
      <c r="E84" s="29" t="s">
        <v>51</v>
      </c>
      <c r="F84" s="44"/>
      <c r="G84" s="48">
        <f t="shared" si="6"/>
        <v>0</v>
      </c>
      <c r="H84" s="45"/>
      <c r="I84" s="39">
        <v>25</v>
      </c>
    </row>
    <row r="85" spans="1:13" ht="13.5" thickBot="1" x14ac:dyDescent="0.25">
      <c r="C85" s="34"/>
      <c r="D85" s="34"/>
      <c r="E85" s="35" t="s">
        <v>52</v>
      </c>
      <c r="F85" s="1316">
        <f>SUM(G80:G84)</f>
        <v>0</v>
      </c>
      <c r="G85" s="1317"/>
      <c r="H85" s="1317"/>
      <c r="I85" s="1318"/>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92" t="s">
        <v>54</v>
      </c>
      <c r="B88" s="1292" t="s">
        <v>53</v>
      </c>
      <c r="C88" s="1292" t="s">
        <v>33</v>
      </c>
      <c r="D88" s="1311" t="s">
        <v>34</v>
      </c>
      <c r="E88" s="1311" t="s">
        <v>35</v>
      </c>
      <c r="F88" s="1313" t="s">
        <v>36</v>
      </c>
      <c r="G88" s="1314"/>
      <c r="H88" s="1315"/>
      <c r="I88" s="1311" t="s">
        <v>37</v>
      </c>
      <c r="K88" s="1292" t="s">
        <v>57</v>
      </c>
      <c r="L88" s="1295" t="s">
        <v>58</v>
      </c>
      <c r="M88" s="1296"/>
    </row>
    <row r="89" spans="1:13" ht="13.5" thickBot="1" x14ac:dyDescent="0.25">
      <c r="A89" s="1294"/>
      <c r="B89" s="1294"/>
      <c r="C89" s="1294"/>
      <c r="D89" s="1312"/>
      <c r="E89" s="1312"/>
      <c r="F89" s="28" t="s">
        <v>38</v>
      </c>
      <c r="G89" s="28"/>
      <c r="H89" s="28" t="s">
        <v>39</v>
      </c>
      <c r="I89" s="1312"/>
      <c r="K89" s="1293"/>
      <c r="L89" s="1297"/>
      <c r="M89" s="1298"/>
    </row>
    <row r="90" spans="1:13" ht="26.25" thickBot="1" x14ac:dyDescent="0.25">
      <c r="A90" s="1299" t="e">
        <f>'3. MATRIZ DE RIESGOS'!#REF!</f>
        <v>#REF!</v>
      </c>
      <c r="B90" s="1299" t="e">
        <f>'3. MATRIZ DE RIESGOS'!#REF!</f>
        <v>#REF!</v>
      </c>
      <c r="C90" s="1319" t="s">
        <v>40</v>
      </c>
      <c r="D90" s="1305" t="s">
        <v>41</v>
      </c>
      <c r="E90" s="29" t="s">
        <v>42</v>
      </c>
      <c r="F90" s="44"/>
      <c r="G90" s="48"/>
      <c r="H90" s="45"/>
      <c r="I90" s="38" t="s">
        <v>43</v>
      </c>
      <c r="K90" s="1293"/>
      <c r="L90" s="30" t="s">
        <v>59</v>
      </c>
      <c r="M90" s="30" t="s">
        <v>61</v>
      </c>
    </row>
    <row r="91" spans="1:13" ht="26.25" thickBot="1" x14ac:dyDescent="0.25">
      <c r="A91" s="1300"/>
      <c r="B91" s="1300"/>
      <c r="C91" s="1303"/>
      <c r="D91" s="1306"/>
      <c r="E91" s="29" t="s">
        <v>44</v>
      </c>
      <c r="F91" s="45"/>
      <c r="G91" s="48"/>
      <c r="H91" s="45"/>
      <c r="I91" s="38" t="s">
        <v>43</v>
      </c>
      <c r="K91" s="1294"/>
      <c r="L91" s="31" t="s">
        <v>60</v>
      </c>
      <c r="M91" s="31" t="s">
        <v>62</v>
      </c>
    </row>
    <row r="92" spans="1:13" ht="26.25" customHeight="1" thickBot="1" x14ac:dyDescent="0.25">
      <c r="A92" s="1300"/>
      <c r="B92" s="1300"/>
      <c r="C92" s="1303"/>
      <c r="D92" s="1307" t="s">
        <v>45</v>
      </c>
      <c r="E92" s="29" t="s">
        <v>46</v>
      </c>
      <c r="F92" s="44"/>
      <c r="G92" s="48">
        <f>COUNTIF(F92,F92)*I92</f>
        <v>0</v>
      </c>
      <c r="H92" s="45"/>
      <c r="I92" s="39">
        <v>15</v>
      </c>
      <c r="K92" s="33" t="s">
        <v>63</v>
      </c>
      <c r="L92" s="32">
        <v>0</v>
      </c>
      <c r="M92" s="32">
        <v>0</v>
      </c>
    </row>
    <row r="93" spans="1:13" ht="26.25" thickBot="1" x14ac:dyDescent="0.25">
      <c r="A93" s="1300"/>
      <c r="B93" s="1300"/>
      <c r="C93" s="1303"/>
      <c r="D93" s="1308"/>
      <c r="E93" s="29" t="s">
        <v>47</v>
      </c>
      <c r="F93" s="44"/>
      <c r="G93" s="48">
        <f t="shared" ref="G93:G96" si="7">COUNTIF(F93,F93)*I93</f>
        <v>0</v>
      </c>
      <c r="H93" s="45"/>
      <c r="I93" s="39">
        <v>15</v>
      </c>
      <c r="K93" s="33" t="s">
        <v>64</v>
      </c>
      <c r="L93" s="32">
        <v>1</v>
      </c>
      <c r="M93" s="32">
        <v>1</v>
      </c>
    </row>
    <row r="94" spans="1:13" ht="26.25" thickBot="1" x14ac:dyDescent="0.25">
      <c r="A94" s="1300"/>
      <c r="B94" s="1300"/>
      <c r="C94" s="1303"/>
      <c r="D94" s="1309"/>
      <c r="E94" s="29" t="s">
        <v>48</v>
      </c>
      <c r="F94" s="44"/>
      <c r="G94" s="48">
        <f t="shared" si="7"/>
        <v>0</v>
      </c>
      <c r="H94" s="45"/>
      <c r="I94" s="39">
        <v>30</v>
      </c>
      <c r="K94" s="33" t="s">
        <v>65</v>
      </c>
      <c r="L94" s="32">
        <v>2</v>
      </c>
      <c r="M94" s="32">
        <v>2</v>
      </c>
    </row>
    <row r="95" spans="1:13" ht="26.25" thickBot="1" x14ac:dyDescent="0.25">
      <c r="A95" s="1300"/>
      <c r="B95" s="1300"/>
      <c r="C95" s="1303"/>
      <c r="D95" s="1305" t="s">
        <v>49</v>
      </c>
      <c r="E95" s="29" t="s">
        <v>50</v>
      </c>
      <c r="F95" s="44"/>
      <c r="G95" s="48">
        <f t="shared" si="7"/>
        <v>0</v>
      </c>
      <c r="H95" s="45"/>
      <c r="I95" s="39">
        <v>15</v>
      </c>
    </row>
    <row r="96" spans="1:13" ht="26.25" thickBot="1" x14ac:dyDescent="0.25">
      <c r="A96" s="1301"/>
      <c r="B96" s="1301"/>
      <c r="C96" s="1304"/>
      <c r="D96" s="1309"/>
      <c r="E96" s="29" t="s">
        <v>51</v>
      </c>
      <c r="F96" s="44"/>
      <c r="G96" s="48">
        <f t="shared" si="7"/>
        <v>0</v>
      </c>
      <c r="H96" s="45"/>
      <c r="I96" s="39">
        <v>25</v>
      </c>
    </row>
    <row r="97" spans="1:13" ht="13.5" thickBot="1" x14ac:dyDescent="0.25">
      <c r="C97" s="34"/>
      <c r="D97" s="34"/>
      <c r="E97" s="35" t="s">
        <v>52</v>
      </c>
      <c r="F97" s="1316">
        <f>SUM(G92:G96)</f>
        <v>0</v>
      </c>
      <c r="G97" s="1317"/>
      <c r="H97" s="1317"/>
      <c r="I97" s="1318"/>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92" t="s">
        <v>54</v>
      </c>
      <c r="B100" s="1292" t="s">
        <v>53</v>
      </c>
      <c r="C100" s="1292" t="s">
        <v>33</v>
      </c>
      <c r="D100" s="1311" t="s">
        <v>34</v>
      </c>
      <c r="E100" s="1311" t="s">
        <v>35</v>
      </c>
      <c r="F100" s="1313" t="s">
        <v>36</v>
      </c>
      <c r="G100" s="1314"/>
      <c r="H100" s="1315"/>
      <c r="I100" s="1311" t="s">
        <v>37</v>
      </c>
      <c r="K100" s="1292" t="s">
        <v>57</v>
      </c>
      <c r="L100" s="1295" t="s">
        <v>58</v>
      </c>
      <c r="M100" s="1296"/>
    </row>
    <row r="101" spans="1:13" ht="13.5" thickBot="1" x14ac:dyDescent="0.25">
      <c r="A101" s="1294"/>
      <c r="B101" s="1294"/>
      <c r="C101" s="1294"/>
      <c r="D101" s="1312"/>
      <c r="E101" s="1312"/>
      <c r="F101" s="28" t="s">
        <v>38</v>
      </c>
      <c r="G101" s="28"/>
      <c r="H101" s="28" t="s">
        <v>39</v>
      </c>
      <c r="I101" s="1312"/>
      <c r="K101" s="1293"/>
      <c r="L101" s="1297"/>
      <c r="M101" s="1298"/>
    </row>
    <row r="102" spans="1:13" ht="26.25" thickBot="1" x14ac:dyDescent="0.25">
      <c r="A102" s="1299" t="e">
        <f>'3. MATRIZ DE RIESGOS'!#REF!</f>
        <v>#REF!</v>
      </c>
      <c r="B102" s="1299" t="e">
        <f>'3. MATRIZ DE RIESGOS'!#REF!</f>
        <v>#REF!</v>
      </c>
      <c r="C102" s="1319" t="s">
        <v>40</v>
      </c>
      <c r="D102" s="1305" t="s">
        <v>41</v>
      </c>
      <c r="E102" s="29" t="s">
        <v>42</v>
      </c>
      <c r="F102" s="45"/>
      <c r="G102" s="48"/>
      <c r="H102" s="45"/>
      <c r="I102" s="38" t="s">
        <v>43</v>
      </c>
      <c r="K102" s="1293"/>
      <c r="L102" s="30" t="s">
        <v>59</v>
      </c>
      <c r="M102" s="30" t="s">
        <v>61</v>
      </c>
    </row>
    <row r="103" spans="1:13" ht="26.25" thickBot="1" x14ac:dyDescent="0.25">
      <c r="A103" s="1300"/>
      <c r="B103" s="1300"/>
      <c r="C103" s="1303"/>
      <c r="D103" s="1306"/>
      <c r="E103" s="29" t="s">
        <v>44</v>
      </c>
      <c r="F103" s="44"/>
      <c r="G103" s="48"/>
      <c r="H103" s="45"/>
      <c r="I103" s="38" t="s">
        <v>43</v>
      </c>
      <c r="K103" s="1294"/>
      <c r="L103" s="31" t="s">
        <v>60</v>
      </c>
      <c r="M103" s="31" t="s">
        <v>62</v>
      </c>
    </row>
    <row r="104" spans="1:13" ht="26.25" customHeight="1" thickBot="1" x14ac:dyDescent="0.25">
      <c r="A104" s="1300"/>
      <c r="B104" s="1300"/>
      <c r="C104" s="1303"/>
      <c r="D104" s="1307" t="s">
        <v>45</v>
      </c>
      <c r="E104" s="29" t="s">
        <v>46</v>
      </c>
      <c r="F104" s="44"/>
      <c r="G104" s="48">
        <f>COUNTIF(F104,F104)*I104</f>
        <v>0</v>
      </c>
      <c r="H104" s="45"/>
      <c r="I104" s="39">
        <v>15</v>
      </c>
      <c r="K104" s="33" t="s">
        <v>63</v>
      </c>
      <c r="L104" s="32">
        <v>0</v>
      </c>
      <c r="M104" s="32">
        <v>0</v>
      </c>
    </row>
    <row r="105" spans="1:13" ht="26.25" thickBot="1" x14ac:dyDescent="0.25">
      <c r="A105" s="1300"/>
      <c r="B105" s="1300"/>
      <c r="C105" s="1303"/>
      <c r="D105" s="1308"/>
      <c r="E105" s="29" t="s">
        <v>47</v>
      </c>
      <c r="F105" s="45"/>
      <c r="G105" s="48">
        <f t="shared" ref="G105:G108" si="8">COUNTIF(F105,F105)*I105</f>
        <v>0</v>
      </c>
      <c r="H105" s="44"/>
      <c r="I105" s="39">
        <v>15</v>
      </c>
      <c r="K105" s="33" t="s">
        <v>64</v>
      </c>
      <c r="L105" s="32">
        <v>1</v>
      </c>
      <c r="M105" s="32">
        <v>1</v>
      </c>
    </row>
    <row r="106" spans="1:13" ht="26.25" thickBot="1" x14ac:dyDescent="0.25">
      <c r="A106" s="1300"/>
      <c r="B106" s="1300"/>
      <c r="C106" s="1303"/>
      <c r="D106" s="1309"/>
      <c r="E106" s="29" t="s">
        <v>48</v>
      </c>
      <c r="F106" s="45"/>
      <c r="G106" s="48">
        <f t="shared" si="8"/>
        <v>0</v>
      </c>
      <c r="H106" s="44"/>
      <c r="I106" s="39">
        <v>30</v>
      </c>
      <c r="K106" s="33" t="s">
        <v>65</v>
      </c>
      <c r="L106" s="32">
        <v>2</v>
      </c>
      <c r="M106" s="32">
        <v>2</v>
      </c>
    </row>
    <row r="107" spans="1:13" ht="26.25" thickBot="1" x14ac:dyDescent="0.25">
      <c r="A107" s="1300"/>
      <c r="B107" s="1300"/>
      <c r="C107" s="1303"/>
      <c r="D107" s="1305" t="s">
        <v>49</v>
      </c>
      <c r="E107" s="29" t="s">
        <v>50</v>
      </c>
      <c r="F107" s="44"/>
      <c r="G107" s="48">
        <f t="shared" si="8"/>
        <v>0</v>
      </c>
      <c r="H107" s="45"/>
      <c r="I107" s="39">
        <v>15</v>
      </c>
    </row>
    <row r="108" spans="1:13" ht="26.25" thickBot="1" x14ac:dyDescent="0.25">
      <c r="A108" s="1301"/>
      <c r="B108" s="1301"/>
      <c r="C108" s="1304"/>
      <c r="D108" s="1309"/>
      <c r="E108" s="29" t="s">
        <v>51</v>
      </c>
      <c r="F108" s="44"/>
      <c r="G108" s="48">
        <f t="shared" si="8"/>
        <v>0</v>
      </c>
      <c r="H108" s="45"/>
      <c r="I108" s="39">
        <v>25</v>
      </c>
    </row>
    <row r="109" spans="1:13" ht="13.5" thickBot="1" x14ac:dyDescent="0.25">
      <c r="C109" s="34"/>
      <c r="D109" s="34"/>
      <c r="E109" s="35" t="s">
        <v>52</v>
      </c>
      <c r="F109" s="1316">
        <f>SUM(G104:G108)</f>
        <v>0</v>
      </c>
      <c r="G109" s="1317"/>
      <c r="H109" s="1317"/>
      <c r="I109" s="1318"/>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92" t="s">
        <v>54</v>
      </c>
      <c r="B112" s="1292" t="s">
        <v>53</v>
      </c>
      <c r="C112" s="1292" t="s">
        <v>33</v>
      </c>
      <c r="D112" s="1311" t="s">
        <v>34</v>
      </c>
      <c r="E112" s="1311" t="s">
        <v>35</v>
      </c>
      <c r="F112" s="1313" t="s">
        <v>36</v>
      </c>
      <c r="G112" s="1314"/>
      <c r="H112" s="1315"/>
      <c r="I112" s="1311" t="s">
        <v>37</v>
      </c>
      <c r="K112" s="1292" t="s">
        <v>57</v>
      </c>
      <c r="L112" s="1295" t="s">
        <v>58</v>
      </c>
      <c r="M112" s="1296"/>
    </row>
    <row r="113" spans="1:13" ht="13.5" thickBot="1" x14ac:dyDescent="0.25">
      <c r="A113" s="1294"/>
      <c r="B113" s="1294"/>
      <c r="C113" s="1294"/>
      <c r="D113" s="1312"/>
      <c r="E113" s="1312"/>
      <c r="F113" s="28" t="s">
        <v>38</v>
      </c>
      <c r="G113" s="28"/>
      <c r="H113" s="28" t="s">
        <v>39</v>
      </c>
      <c r="I113" s="1312"/>
      <c r="K113" s="1293"/>
      <c r="L113" s="1297"/>
      <c r="M113" s="1298"/>
    </row>
    <row r="114" spans="1:13" ht="26.25" thickBot="1" x14ac:dyDescent="0.25">
      <c r="A114" s="1299" t="e">
        <f>'3. MATRIZ DE RIESGOS'!#REF!</f>
        <v>#REF!</v>
      </c>
      <c r="B114" s="1299" t="e">
        <f>'3. MATRIZ DE RIESGOS'!#REF!</f>
        <v>#REF!</v>
      </c>
      <c r="C114" s="1319" t="s">
        <v>40</v>
      </c>
      <c r="D114" s="1305" t="s">
        <v>41</v>
      </c>
      <c r="E114" s="29" t="s">
        <v>42</v>
      </c>
      <c r="F114" s="45"/>
      <c r="G114" s="48"/>
      <c r="H114" s="45"/>
      <c r="I114" s="38" t="s">
        <v>43</v>
      </c>
      <c r="K114" s="1293"/>
      <c r="L114" s="30" t="s">
        <v>59</v>
      </c>
      <c r="M114" s="30" t="s">
        <v>61</v>
      </c>
    </row>
    <row r="115" spans="1:13" ht="26.25" thickBot="1" x14ac:dyDescent="0.25">
      <c r="A115" s="1300"/>
      <c r="B115" s="1300"/>
      <c r="C115" s="1303"/>
      <c r="D115" s="1306"/>
      <c r="E115" s="29" t="s">
        <v>44</v>
      </c>
      <c r="F115" s="44"/>
      <c r="G115" s="48"/>
      <c r="H115" s="45"/>
      <c r="I115" s="38" t="s">
        <v>43</v>
      </c>
      <c r="K115" s="1294"/>
      <c r="L115" s="31" t="s">
        <v>60</v>
      </c>
      <c r="M115" s="31" t="s">
        <v>62</v>
      </c>
    </row>
    <row r="116" spans="1:13" ht="26.25" customHeight="1" thickBot="1" x14ac:dyDescent="0.25">
      <c r="A116" s="1300"/>
      <c r="B116" s="1300"/>
      <c r="C116" s="1303"/>
      <c r="D116" s="1307" t="s">
        <v>45</v>
      </c>
      <c r="E116" s="29" t="s">
        <v>46</v>
      </c>
      <c r="F116" s="44"/>
      <c r="G116" s="48">
        <f>COUNTIF(F116,F116)*I116</f>
        <v>0</v>
      </c>
      <c r="H116" s="44"/>
      <c r="I116" s="39">
        <v>15</v>
      </c>
      <c r="K116" s="33" t="s">
        <v>63</v>
      </c>
      <c r="L116" s="32">
        <v>0</v>
      </c>
      <c r="M116" s="32">
        <v>0</v>
      </c>
    </row>
    <row r="117" spans="1:13" ht="26.25" thickBot="1" x14ac:dyDescent="0.25">
      <c r="A117" s="1300"/>
      <c r="B117" s="1300"/>
      <c r="C117" s="1303"/>
      <c r="D117" s="1308"/>
      <c r="E117" s="29" t="s">
        <v>47</v>
      </c>
      <c r="F117" s="44"/>
      <c r="G117" s="48">
        <f t="shared" ref="G117:G120" si="9">COUNTIF(F117,F117)*I117</f>
        <v>0</v>
      </c>
      <c r="H117" s="44"/>
      <c r="I117" s="39">
        <v>15</v>
      </c>
      <c r="K117" s="33" t="s">
        <v>64</v>
      </c>
      <c r="L117" s="32">
        <v>1</v>
      </c>
      <c r="M117" s="32">
        <v>1</v>
      </c>
    </row>
    <row r="118" spans="1:13" ht="26.25" thickBot="1" x14ac:dyDescent="0.25">
      <c r="A118" s="1300"/>
      <c r="B118" s="1300"/>
      <c r="C118" s="1303"/>
      <c r="D118" s="1309"/>
      <c r="E118" s="29" t="s">
        <v>48</v>
      </c>
      <c r="F118" s="44"/>
      <c r="G118" s="48">
        <f t="shared" si="9"/>
        <v>0</v>
      </c>
      <c r="H118" s="44"/>
      <c r="I118" s="39">
        <v>30</v>
      </c>
      <c r="K118" s="33" t="s">
        <v>65</v>
      </c>
      <c r="L118" s="32">
        <v>2</v>
      </c>
      <c r="M118" s="32">
        <v>2</v>
      </c>
    </row>
    <row r="119" spans="1:13" ht="26.25" thickBot="1" x14ac:dyDescent="0.25">
      <c r="A119" s="1300"/>
      <c r="B119" s="1300"/>
      <c r="C119" s="1303"/>
      <c r="D119" s="1305" t="s">
        <v>49</v>
      </c>
      <c r="E119" s="29" t="s">
        <v>50</v>
      </c>
      <c r="F119" s="44"/>
      <c r="G119" s="48">
        <f t="shared" si="9"/>
        <v>0</v>
      </c>
      <c r="H119" s="44"/>
      <c r="I119" s="39">
        <v>15</v>
      </c>
    </row>
    <row r="120" spans="1:13" ht="26.25" thickBot="1" x14ac:dyDescent="0.25">
      <c r="A120" s="1301"/>
      <c r="B120" s="1301"/>
      <c r="C120" s="1304"/>
      <c r="D120" s="1309"/>
      <c r="E120" s="29" t="s">
        <v>51</v>
      </c>
      <c r="F120" s="44"/>
      <c r="G120" s="48">
        <f t="shared" si="9"/>
        <v>0</v>
      </c>
      <c r="H120" s="45"/>
      <c r="I120" s="39">
        <v>25</v>
      </c>
    </row>
    <row r="121" spans="1:13" ht="13.5" thickBot="1" x14ac:dyDescent="0.25">
      <c r="C121" s="34"/>
      <c r="D121" s="34"/>
      <c r="E121" s="35" t="s">
        <v>52</v>
      </c>
      <c r="F121" s="1316">
        <f>SUM(G116:G120)</f>
        <v>0</v>
      </c>
      <c r="G121" s="1317"/>
      <c r="H121" s="1317"/>
      <c r="I121" s="1318"/>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92" t="s">
        <v>54</v>
      </c>
      <c r="B124" s="1292" t="s">
        <v>53</v>
      </c>
      <c r="C124" s="1292" t="s">
        <v>33</v>
      </c>
      <c r="D124" s="1311" t="s">
        <v>34</v>
      </c>
      <c r="E124" s="1311" t="s">
        <v>35</v>
      </c>
      <c r="F124" s="1313" t="s">
        <v>36</v>
      </c>
      <c r="G124" s="1314"/>
      <c r="H124" s="1315"/>
      <c r="I124" s="1311" t="s">
        <v>37</v>
      </c>
      <c r="K124" s="1292" t="s">
        <v>57</v>
      </c>
      <c r="L124" s="1295" t="s">
        <v>58</v>
      </c>
      <c r="M124" s="1296"/>
    </row>
    <row r="125" spans="1:13" ht="13.5" thickBot="1" x14ac:dyDescent="0.25">
      <c r="A125" s="1294"/>
      <c r="B125" s="1294"/>
      <c r="C125" s="1294"/>
      <c r="D125" s="1312"/>
      <c r="E125" s="1312"/>
      <c r="F125" s="28" t="s">
        <v>38</v>
      </c>
      <c r="G125" s="28"/>
      <c r="H125" s="28" t="s">
        <v>39</v>
      </c>
      <c r="I125" s="1312"/>
      <c r="K125" s="1293"/>
      <c r="L125" s="1297"/>
      <c r="M125" s="1298"/>
    </row>
    <row r="126" spans="1:13" ht="26.25" thickBot="1" x14ac:dyDescent="0.25">
      <c r="A126" s="1299" t="e">
        <f>'3. MATRIZ DE RIESGOS'!#REF!</f>
        <v>#REF!</v>
      </c>
      <c r="B126" s="1299" t="e">
        <f>'3. MATRIZ DE RIESGOS'!#REF!</f>
        <v>#REF!</v>
      </c>
      <c r="C126" s="1319" t="s">
        <v>40</v>
      </c>
      <c r="D126" s="1305" t="s">
        <v>41</v>
      </c>
      <c r="E126" s="29" t="s">
        <v>42</v>
      </c>
      <c r="F126" s="45"/>
      <c r="G126" s="48"/>
      <c r="H126" s="45"/>
      <c r="I126" s="38" t="s">
        <v>43</v>
      </c>
      <c r="K126" s="1293"/>
      <c r="L126" s="30" t="s">
        <v>59</v>
      </c>
      <c r="M126" s="30" t="s">
        <v>61</v>
      </c>
    </row>
    <row r="127" spans="1:13" ht="26.25" thickBot="1" x14ac:dyDescent="0.25">
      <c r="A127" s="1300"/>
      <c r="B127" s="1300"/>
      <c r="C127" s="1303"/>
      <c r="D127" s="1306"/>
      <c r="E127" s="29" t="s">
        <v>44</v>
      </c>
      <c r="F127" s="44"/>
      <c r="G127" s="48"/>
      <c r="H127" s="45"/>
      <c r="I127" s="38" t="s">
        <v>43</v>
      </c>
      <c r="K127" s="1294"/>
      <c r="L127" s="31" t="s">
        <v>60</v>
      </c>
      <c r="M127" s="31" t="s">
        <v>62</v>
      </c>
    </row>
    <row r="128" spans="1:13" ht="26.25" customHeight="1" thickBot="1" x14ac:dyDescent="0.25">
      <c r="A128" s="1300"/>
      <c r="B128" s="1300"/>
      <c r="C128" s="1303"/>
      <c r="D128" s="1307" t="s">
        <v>45</v>
      </c>
      <c r="E128" s="29" t="s">
        <v>46</v>
      </c>
      <c r="F128" s="44"/>
      <c r="G128" s="48">
        <f>COUNTIF(F128,F128)*I128</f>
        <v>0</v>
      </c>
      <c r="H128" s="45"/>
      <c r="I128" s="39">
        <v>15</v>
      </c>
      <c r="K128" s="33" t="s">
        <v>63</v>
      </c>
      <c r="L128" s="32">
        <v>0</v>
      </c>
      <c r="M128" s="32">
        <v>0</v>
      </c>
    </row>
    <row r="129" spans="1:13" ht="26.25" thickBot="1" x14ac:dyDescent="0.25">
      <c r="A129" s="1300"/>
      <c r="B129" s="1300"/>
      <c r="C129" s="1303"/>
      <c r="D129" s="1308"/>
      <c r="E129" s="29" t="s">
        <v>47</v>
      </c>
      <c r="F129" s="44"/>
      <c r="G129" s="48">
        <f t="shared" ref="G129:G132" si="10">COUNTIF(F129,F129)*I129</f>
        <v>0</v>
      </c>
      <c r="H129" s="45"/>
      <c r="I129" s="39">
        <v>15</v>
      </c>
      <c r="K129" s="33" t="s">
        <v>64</v>
      </c>
      <c r="L129" s="32">
        <v>1</v>
      </c>
      <c r="M129" s="32">
        <v>1</v>
      </c>
    </row>
    <row r="130" spans="1:13" ht="26.25" thickBot="1" x14ac:dyDescent="0.25">
      <c r="A130" s="1300"/>
      <c r="B130" s="1300"/>
      <c r="C130" s="1303"/>
      <c r="D130" s="1309"/>
      <c r="E130" s="29" t="s">
        <v>48</v>
      </c>
      <c r="F130" s="44"/>
      <c r="G130" s="48">
        <f t="shared" si="10"/>
        <v>0</v>
      </c>
      <c r="H130" s="45"/>
      <c r="I130" s="39">
        <v>30</v>
      </c>
      <c r="K130" s="33" t="s">
        <v>65</v>
      </c>
      <c r="L130" s="32">
        <v>2</v>
      </c>
      <c r="M130" s="32">
        <v>2</v>
      </c>
    </row>
    <row r="131" spans="1:13" ht="26.25" thickBot="1" x14ac:dyDescent="0.25">
      <c r="A131" s="1300"/>
      <c r="B131" s="1300"/>
      <c r="C131" s="1303"/>
      <c r="D131" s="1305" t="s">
        <v>49</v>
      </c>
      <c r="E131" s="29" t="s">
        <v>50</v>
      </c>
      <c r="F131" s="44"/>
      <c r="G131" s="48">
        <f t="shared" si="10"/>
        <v>0</v>
      </c>
      <c r="H131" s="45"/>
      <c r="I131" s="39">
        <v>15</v>
      </c>
    </row>
    <row r="132" spans="1:13" ht="26.25" thickBot="1" x14ac:dyDescent="0.25">
      <c r="A132" s="1301"/>
      <c r="B132" s="1301"/>
      <c r="C132" s="1304"/>
      <c r="D132" s="1309"/>
      <c r="E132" s="29" t="s">
        <v>51</v>
      </c>
      <c r="F132" s="44"/>
      <c r="G132" s="48">
        <f t="shared" si="10"/>
        <v>0</v>
      </c>
      <c r="H132" s="45"/>
      <c r="I132" s="39">
        <v>25</v>
      </c>
    </row>
    <row r="133" spans="1:13" ht="13.5" thickBot="1" x14ac:dyDescent="0.25">
      <c r="C133" s="34"/>
      <c r="D133" s="34"/>
      <c r="E133" s="35" t="s">
        <v>52</v>
      </c>
      <c r="F133" s="1316">
        <f>SUM(G128:G132)</f>
        <v>0</v>
      </c>
      <c r="G133" s="1317"/>
      <c r="H133" s="1317"/>
      <c r="I133" s="1318"/>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92" t="s">
        <v>54</v>
      </c>
      <c r="B136" s="1292" t="s">
        <v>53</v>
      </c>
      <c r="C136" s="1292" t="s">
        <v>33</v>
      </c>
      <c r="D136" s="1311" t="s">
        <v>34</v>
      </c>
      <c r="E136" s="1311" t="s">
        <v>35</v>
      </c>
      <c r="F136" s="1313" t="s">
        <v>36</v>
      </c>
      <c r="G136" s="1314"/>
      <c r="H136" s="1315"/>
      <c r="I136" s="1311" t="s">
        <v>37</v>
      </c>
      <c r="K136" s="1292" t="s">
        <v>57</v>
      </c>
      <c r="L136" s="1295" t="s">
        <v>58</v>
      </c>
      <c r="M136" s="1296"/>
    </row>
    <row r="137" spans="1:13" ht="13.5" thickBot="1" x14ac:dyDescent="0.25">
      <c r="A137" s="1294"/>
      <c r="B137" s="1294"/>
      <c r="C137" s="1294"/>
      <c r="D137" s="1312"/>
      <c r="E137" s="1312"/>
      <c r="F137" s="28" t="s">
        <v>38</v>
      </c>
      <c r="G137" s="28"/>
      <c r="H137" s="28" t="s">
        <v>39</v>
      </c>
      <c r="I137" s="1312"/>
      <c r="K137" s="1293"/>
      <c r="L137" s="1297"/>
      <c r="M137" s="1298"/>
    </row>
    <row r="138" spans="1:13" ht="26.25" thickBot="1" x14ac:dyDescent="0.25">
      <c r="A138" s="1299" t="e">
        <f>'3. MATRIZ DE RIESGOS'!#REF!</f>
        <v>#REF!</v>
      </c>
      <c r="B138" s="1299" t="e">
        <f>'3. MATRIZ DE RIESGOS'!#REF!</f>
        <v>#REF!</v>
      </c>
      <c r="C138" s="1319" t="s">
        <v>40</v>
      </c>
      <c r="D138" s="1305" t="s">
        <v>41</v>
      </c>
      <c r="E138" s="29" t="s">
        <v>42</v>
      </c>
      <c r="F138" s="44"/>
      <c r="G138" s="48"/>
      <c r="H138" s="45"/>
      <c r="I138" s="38" t="s">
        <v>43</v>
      </c>
      <c r="K138" s="1293"/>
      <c r="L138" s="30" t="s">
        <v>59</v>
      </c>
      <c r="M138" s="30" t="s">
        <v>61</v>
      </c>
    </row>
    <row r="139" spans="1:13" ht="26.25" thickBot="1" x14ac:dyDescent="0.25">
      <c r="A139" s="1300"/>
      <c r="B139" s="1300"/>
      <c r="C139" s="1303"/>
      <c r="D139" s="1306"/>
      <c r="E139" s="29" t="s">
        <v>44</v>
      </c>
      <c r="F139" s="45"/>
      <c r="G139" s="48"/>
      <c r="H139" s="45"/>
      <c r="I139" s="38" t="s">
        <v>43</v>
      </c>
      <c r="K139" s="1294"/>
      <c r="L139" s="31" t="s">
        <v>60</v>
      </c>
      <c r="M139" s="31" t="s">
        <v>62</v>
      </c>
    </row>
    <row r="140" spans="1:13" ht="26.25" customHeight="1" thickBot="1" x14ac:dyDescent="0.25">
      <c r="A140" s="1300"/>
      <c r="B140" s="1300"/>
      <c r="C140" s="1303"/>
      <c r="D140" s="1307" t="s">
        <v>45</v>
      </c>
      <c r="E140" s="29" t="s">
        <v>46</v>
      </c>
      <c r="F140" s="45"/>
      <c r="G140" s="48">
        <f>COUNTIF(F140,F140)*I140</f>
        <v>0</v>
      </c>
      <c r="H140" s="44"/>
      <c r="I140" s="39">
        <v>15</v>
      </c>
      <c r="K140" s="33" t="s">
        <v>63</v>
      </c>
      <c r="L140" s="32">
        <v>0</v>
      </c>
      <c r="M140" s="32">
        <v>0</v>
      </c>
    </row>
    <row r="141" spans="1:13" ht="26.25" thickBot="1" x14ac:dyDescent="0.25">
      <c r="A141" s="1300"/>
      <c r="B141" s="1300"/>
      <c r="C141" s="1303"/>
      <c r="D141" s="1308"/>
      <c r="E141" s="29" t="s">
        <v>47</v>
      </c>
      <c r="F141" s="45"/>
      <c r="G141" s="48">
        <f t="shared" ref="G141:G144" si="11">COUNTIF(F141,F141)*I141</f>
        <v>0</v>
      </c>
      <c r="H141" s="44"/>
      <c r="I141" s="39">
        <v>15</v>
      </c>
      <c r="K141" s="33" t="s">
        <v>64</v>
      </c>
      <c r="L141" s="32">
        <v>1</v>
      </c>
      <c r="M141" s="32">
        <v>1</v>
      </c>
    </row>
    <row r="142" spans="1:13" ht="26.25" thickBot="1" x14ac:dyDescent="0.25">
      <c r="A142" s="1300"/>
      <c r="B142" s="1300"/>
      <c r="C142" s="1303"/>
      <c r="D142" s="1309"/>
      <c r="E142" s="29" t="s">
        <v>48</v>
      </c>
      <c r="F142" s="45"/>
      <c r="G142" s="48">
        <f t="shared" si="11"/>
        <v>0</v>
      </c>
      <c r="H142" s="44"/>
      <c r="I142" s="39">
        <v>30</v>
      </c>
      <c r="K142" s="33" t="s">
        <v>65</v>
      </c>
      <c r="L142" s="32">
        <v>2</v>
      </c>
      <c r="M142" s="32">
        <v>2</v>
      </c>
    </row>
    <row r="143" spans="1:13" ht="26.25" thickBot="1" x14ac:dyDescent="0.25">
      <c r="A143" s="1300"/>
      <c r="B143" s="1300"/>
      <c r="C143" s="1303"/>
      <c r="D143" s="1305" t="s">
        <v>49</v>
      </c>
      <c r="E143" s="29" t="s">
        <v>50</v>
      </c>
      <c r="F143" s="44"/>
      <c r="G143" s="48">
        <f t="shared" si="11"/>
        <v>0</v>
      </c>
      <c r="H143" s="45"/>
      <c r="I143" s="39">
        <v>15</v>
      </c>
    </row>
    <row r="144" spans="1:13" ht="26.25" thickBot="1" x14ac:dyDescent="0.25">
      <c r="A144" s="1301"/>
      <c r="B144" s="1301"/>
      <c r="C144" s="1304"/>
      <c r="D144" s="1309"/>
      <c r="E144" s="29" t="s">
        <v>51</v>
      </c>
      <c r="F144" s="44"/>
      <c r="G144" s="48">
        <f t="shared" si="11"/>
        <v>0</v>
      </c>
      <c r="H144" s="45"/>
      <c r="I144" s="39">
        <v>25</v>
      </c>
    </row>
    <row r="145" spans="1:13" ht="13.5" thickBot="1" x14ac:dyDescent="0.25">
      <c r="C145" s="34"/>
      <c r="D145" s="34"/>
      <c r="E145" s="35" t="s">
        <v>52</v>
      </c>
      <c r="F145" s="1316">
        <f>SUM(G140:G144)</f>
        <v>0</v>
      </c>
      <c r="G145" s="1317"/>
      <c r="H145" s="1317"/>
      <c r="I145" s="1318"/>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92" t="s">
        <v>54</v>
      </c>
      <c r="B148" s="1292" t="s">
        <v>53</v>
      </c>
      <c r="C148" s="1292" t="s">
        <v>33</v>
      </c>
      <c r="D148" s="1311" t="s">
        <v>34</v>
      </c>
      <c r="E148" s="1311" t="s">
        <v>35</v>
      </c>
      <c r="F148" s="1313" t="s">
        <v>36</v>
      </c>
      <c r="G148" s="1314"/>
      <c r="H148" s="1315"/>
      <c r="I148" s="1311" t="s">
        <v>37</v>
      </c>
      <c r="K148" s="1292" t="s">
        <v>57</v>
      </c>
      <c r="L148" s="1295" t="s">
        <v>58</v>
      </c>
      <c r="M148" s="1296"/>
    </row>
    <row r="149" spans="1:13" ht="13.5" thickBot="1" x14ac:dyDescent="0.25">
      <c r="A149" s="1294"/>
      <c r="B149" s="1294"/>
      <c r="C149" s="1294"/>
      <c r="D149" s="1312"/>
      <c r="E149" s="1312"/>
      <c r="F149" s="28" t="s">
        <v>38</v>
      </c>
      <c r="G149" s="28"/>
      <c r="H149" s="28" t="s">
        <v>39</v>
      </c>
      <c r="I149" s="1312"/>
      <c r="K149" s="1293"/>
      <c r="L149" s="1297"/>
      <c r="M149" s="1298"/>
    </row>
    <row r="150" spans="1:13" ht="26.25" thickBot="1" x14ac:dyDescent="0.25">
      <c r="A150" s="1299" t="e">
        <f>'3. MATRIZ DE RIESGOS'!#REF!</f>
        <v>#REF!</v>
      </c>
      <c r="B150" s="1299" t="e">
        <f>'3. MATRIZ DE RIESGOS'!#REF!</f>
        <v>#REF!</v>
      </c>
      <c r="C150" s="1319" t="s">
        <v>40</v>
      </c>
      <c r="D150" s="1305" t="s">
        <v>41</v>
      </c>
      <c r="E150" s="29" t="s">
        <v>42</v>
      </c>
      <c r="F150" s="45"/>
      <c r="G150" s="48"/>
      <c r="H150" s="45"/>
      <c r="I150" s="38" t="s">
        <v>43</v>
      </c>
      <c r="K150" s="1293"/>
      <c r="L150" s="30" t="s">
        <v>59</v>
      </c>
      <c r="M150" s="30" t="s">
        <v>61</v>
      </c>
    </row>
    <row r="151" spans="1:13" ht="26.25" thickBot="1" x14ac:dyDescent="0.25">
      <c r="A151" s="1300"/>
      <c r="B151" s="1300"/>
      <c r="C151" s="1303"/>
      <c r="D151" s="1306"/>
      <c r="E151" s="29" t="s">
        <v>44</v>
      </c>
      <c r="F151" s="44"/>
      <c r="G151" s="48"/>
      <c r="H151" s="45"/>
      <c r="I151" s="38" t="s">
        <v>43</v>
      </c>
      <c r="K151" s="1294"/>
      <c r="L151" s="31" t="s">
        <v>60</v>
      </c>
      <c r="M151" s="31" t="s">
        <v>62</v>
      </c>
    </row>
    <row r="152" spans="1:13" ht="26.25" customHeight="1" thickBot="1" x14ac:dyDescent="0.25">
      <c r="A152" s="1300"/>
      <c r="B152" s="1300"/>
      <c r="C152" s="1303"/>
      <c r="D152" s="1307" t="s">
        <v>45</v>
      </c>
      <c r="E152" s="29" t="s">
        <v>46</v>
      </c>
      <c r="F152" s="44"/>
      <c r="G152" s="48">
        <f>COUNTIF(F152,F152)*I152</f>
        <v>0</v>
      </c>
      <c r="H152" s="45"/>
      <c r="I152" s="39">
        <v>15</v>
      </c>
      <c r="K152" s="33" t="s">
        <v>63</v>
      </c>
      <c r="L152" s="32">
        <v>0</v>
      </c>
      <c r="M152" s="32">
        <v>0</v>
      </c>
    </row>
    <row r="153" spans="1:13" ht="26.25" thickBot="1" x14ac:dyDescent="0.25">
      <c r="A153" s="1300"/>
      <c r="B153" s="1300"/>
      <c r="C153" s="1303"/>
      <c r="D153" s="1308"/>
      <c r="E153" s="29" t="s">
        <v>47</v>
      </c>
      <c r="F153" s="44"/>
      <c r="G153" s="48">
        <f t="shared" ref="G153:G156" si="12">COUNTIF(F153,F153)*I153</f>
        <v>0</v>
      </c>
      <c r="H153" s="45"/>
      <c r="I153" s="39">
        <v>15</v>
      </c>
      <c r="K153" s="33" t="s">
        <v>64</v>
      </c>
      <c r="L153" s="32">
        <v>1</v>
      </c>
      <c r="M153" s="32">
        <v>1</v>
      </c>
    </row>
    <row r="154" spans="1:13" ht="26.25" thickBot="1" x14ac:dyDescent="0.25">
      <c r="A154" s="1300"/>
      <c r="B154" s="1300"/>
      <c r="C154" s="1303"/>
      <c r="D154" s="1309"/>
      <c r="E154" s="29" t="s">
        <v>48</v>
      </c>
      <c r="F154" s="45"/>
      <c r="G154" s="48">
        <f t="shared" si="12"/>
        <v>0</v>
      </c>
      <c r="H154" s="44"/>
      <c r="I154" s="39">
        <v>30</v>
      </c>
      <c r="K154" s="33" t="s">
        <v>65</v>
      </c>
      <c r="L154" s="32">
        <v>2</v>
      </c>
      <c r="M154" s="32">
        <v>2</v>
      </c>
    </row>
    <row r="155" spans="1:13" ht="26.25" thickBot="1" x14ac:dyDescent="0.25">
      <c r="A155" s="1300"/>
      <c r="B155" s="1300"/>
      <c r="C155" s="1303"/>
      <c r="D155" s="1305" t="s">
        <v>49</v>
      </c>
      <c r="E155" s="29" t="s">
        <v>50</v>
      </c>
      <c r="F155" s="45"/>
      <c r="G155" s="48">
        <f t="shared" si="12"/>
        <v>0</v>
      </c>
      <c r="H155" s="44"/>
      <c r="I155" s="39">
        <v>15</v>
      </c>
    </row>
    <row r="156" spans="1:13" ht="26.25" thickBot="1" x14ac:dyDescent="0.25">
      <c r="A156" s="1301"/>
      <c r="B156" s="1301"/>
      <c r="C156" s="1304"/>
      <c r="D156" s="1309"/>
      <c r="E156" s="29" t="s">
        <v>51</v>
      </c>
      <c r="F156" s="45"/>
      <c r="G156" s="48">
        <f t="shared" si="12"/>
        <v>0</v>
      </c>
      <c r="H156" s="44"/>
      <c r="I156" s="39">
        <v>25</v>
      </c>
    </row>
    <row r="157" spans="1:13" ht="13.5" thickBot="1" x14ac:dyDescent="0.25">
      <c r="C157" s="34"/>
      <c r="D157" s="34"/>
      <c r="E157" s="35" t="s">
        <v>52</v>
      </c>
      <c r="F157" s="1316">
        <f>SUM(G152:G156)</f>
        <v>0</v>
      </c>
      <c r="G157" s="1317"/>
      <c r="H157" s="1317"/>
      <c r="I157" s="1318"/>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92" t="s">
        <v>54</v>
      </c>
      <c r="B160" s="1292" t="s">
        <v>53</v>
      </c>
      <c r="C160" s="1292" t="s">
        <v>33</v>
      </c>
      <c r="D160" s="1311" t="s">
        <v>34</v>
      </c>
      <c r="E160" s="1311" t="s">
        <v>35</v>
      </c>
      <c r="F160" s="1313" t="s">
        <v>36</v>
      </c>
      <c r="G160" s="1314"/>
      <c r="H160" s="1315"/>
      <c r="I160" s="1311" t="s">
        <v>37</v>
      </c>
      <c r="K160" s="1292" t="s">
        <v>57</v>
      </c>
      <c r="L160" s="1295" t="s">
        <v>58</v>
      </c>
      <c r="M160" s="1296"/>
    </row>
    <row r="161" spans="1:13" ht="13.5" thickBot="1" x14ac:dyDescent="0.25">
      <c r="A161" s="1294"/>
      <c r="B161" s="1294"/>
      <c r="C161" s="1294"/>
      <c r="D161" s="1312"/>
      <c r="E161" s="1312"/>
      <c r="F161" s="28" t="s">
        <v>38</v>
      </c>
      <c r="G161" s="28"/>
      <c r="H161" s="28" t="s">
        <v>39</v>
      </c>
      <c r="I161" s="1312"/>
      <c r="K161" s="1293"/>
      <c r="L161" s="1297"/>
      <c r="M161" s="1298"/>
    </row>
    <row r="162" spans="1:13" ht="26.25" thickBot="1" x14ac:dyDescent="0.25">
      <c r="A162" s="1299" t="e">
        <f>'3. MATRIZ DE RIESGOS'!#REF!</f>
        <v>#REF!</v>
      </c>
      <c r="B162" s="1299" t="e">
        <f>'3. MATRIZ DE RIESGOS'!#REF!</f>
        <v>#REF!</v>
      </c>
      <c r="C162" s="1319" t="s">
        <v>40</v>
      </c>
      <c r="D162" s="1305" t="s">
        <v>41</v>
      </c>
      <c r="E162" s="29" t="s">
        <v>42</v>
      </c>
      <c r="F162" s="45"/>
      <c r="G162" s="48"/>
      <c r="H162" s="45"/>
      <c r="I162" s="38" t="s">
        <v>43</v>
      </c>
      <c r="K162" s="1293"/>
      <c r="L162" s="30" t="s">
        <v>59</v>
      </c>
      <c r="M162" s="30" t="s">
        <v>61</v>
      </c>
    </row>
    <row r="163" spans="1:13" ht="26.25" thickBot="1" x14ac:dyDescent="0.25">
      <c r="A163" s="1300"/>
      <c r="B163" s="1300"/>
      <c r="C163" s="1303"/>
      <c r="D163" s="1306"/>
      <c r="E163" s="29" t="s">
        <v>44</v>
      </c>
      <c r="F163" s="44"/>
      <c r="G163" s="48"/>
      <c r="H163" s="45"/>
      <c r="I163" s="38" t="s">
        <v>43</v>
      </c>
      <c r="K163" s="1294"/>
      <c r="L163" s="31" t="s">
        <v>60</v>
      </c>
      <c r="M163" s="31" t="s">
        <v>62</v>
      </c>
    </row>
    <row r="164" spans="1:13" ht="26.25" customHeight="1" thickBot="1" x14ac:dyDescent="0.25">
      <c r="A164" s="1300"/>
      <c r="B164" s="1300"/>
      <c r="C164" s="1303"/>
      <c r="D164" s="1307" t="s">
        <v>45</v>
      </c>
      <c r="E164" s="29" t="s">
        <v>46</v>
      </c>
      <c r="F164" s="44"/>
      <c r="G164" s="48">
        <f>COUNTIF(F164,F164)*I164</f>
        <v>0</v>
      </c>
      <c r="H164" s="45"/>
      <c r="I164" s="39">
        <v>15</v>
      </c>
      <c r="K164" s="33" t="s">
        <v>63</v>
      </c>
      <c r="L164" s="32">
        <v>0</v>
      </c>
      <c r="M164" s="32">
        <v>0</v>
      </c>
    </row>
    <row r="165" spans="1:13" ht="26.25" thickBot="1" x14ac:dyDescent="0.25">
      <c r="A165" s="1300"/>
      <c r="B165" s="1300"/>
      <c r="C165" s="1303"/>
      <c r="D165" s="1308"/>
      <c r="E165" s="29" t="s">
        <v>47</v>
      </c>
      <c r="F165" s="44"/>
      <c r="G165" s="48">
        <f t="shared" ref="G165:G168" si="13">COUNTIF(F165,F165)*I165</f>
        <v>0</v>
      </c>
      <c r="H165" s="45"/>
      <c r="I165" s="39">
        <v>15</v>
      </c>
      <c r="K165" s="33" t="s">
        <v>64</v>
      </c>
      <c r="L165" s="32">
        <v>1</v>
      </c>
      <c r="M165" s="32">
        <v>1</v>
      </c>
    </row>
    <row r="166" spans="1:13" ht="26.25" thickBot="1" x14ac:dyDescent="0.25">
      <c r="A166" s="1300"/>
      <c r="B166" s="1300"/>
      <c r="C166" s="1303"/>
      <c r="D166" s="1309"/>
      <c r="E166" s="29" t="s">
        <v>48</v>
      </c>
      <c r="F166" s="44"/>
      <c r="G166" s="48">
        <f t="shared" si="13"/>
        <v>0</v>
      </c>
      <c r="H166" s="45"/>
      <c r="I166" s="39">
        <v>30</v>
      </c>
      <c r="K166" s="33" t="s">
        <v>65</v>
      </c>
      <c r="L166" s="32">
        <v>2</v>
      </c>
      <c r="M166" s="32">
        <v>2</v>
      </c>
    </row>
    <row r="167" spans="1:13" ht="26.25" thickBot="1" x14ac:dyDescent="0.25">
      <c r="A167" s="1300"/>
      <c r="B167" s="1300"/>
      <c r="C167" s="1303"/>
      <c r="D167" s="1305" t="s">
        <v>49</v>
      </c>
      <c r="E167" s="29" t="s">
        <v>50</v>
      </c>
      <c r="F167" s="44"/>
      <c r="G167" s="48">
        <f t="shared" si="13"/>
        <v>0</v>
      </c>
      <c r="H167" s="45"/>
      <c r="I167" s="39">
        <v>15</v>
      </c>
    </row>
    <row r="168" spans="1:13" ht="26.25" thickBot="1" x14ac:dyDescent="0.25">
      <c r="A168" s="1301"/>
      <c r="B168" s="1301"/>
      <c r="C168" s="1304"/>
      <c r="D168" s="1309"/>
      <c r="E168" s="29" t="s">
        <v>51</v>
      </c>
      <c r="F168" s="44"/>
      <c r="G168" s="48">
        <f t="shared" si="13"/>
        <v>0</v>
      </c>
      <c r="H168" s="45"/>
      <c r="I168" s="39">
        <v>25</v>
      </c>
    </row>
    <row r="169" spans="1:13" ht="13.5" thickBot="1" x14ac:dyDescent="0.25">
      <c r="C169" s="34"/>
      <c r="D169" s="34"/>
      <c r="E169" s="35" t="s">
        <v>52</v>
      </c>
      <c r="F169" s="1316">
        <f>SUM(G164:G168)</f>
        <v>0</v>
      </c>
      <c r="G169" s="1317"/>
      <c r="H169" s="1317"/>
      <c r="I169" s="1318"/>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92" t="s">
        <v>54</v>
      </c>
      <c r="B172" s="1292" t="s">
        <v>53</v>
      </c>
      <c r="C172" s="1292" t="s">
        <v>33</v>
      </c>
      <c r="D172" s="1311" t="s">
        <v>34</v>
      </c>
      <c r="E172" s="1311" t="s">
        <v>35</v>
      </c>
      <c r="F172" s="1313" t="s">
        <v>36</v>
      </c>
      <c r="G172" s="1314"/>
      <c r="H172" s="1315"/>
      <c r="I172" s="1311" t="s">
        <v>37</v>
      </c>
      <c r="K172" s="1292" t="s">
        <v>57</v>
      </c>
      <c r="L172" s="1295" t="s">
        <v>58</v>
      </c>
      <c r="M172" s="1296"/>
    </row>
    <row r="173" spans="1:13" ht="13.5" thickBot="1" x14ac:dyDescent="0.25">
      <c r="A173" s="1294"/>
      <c r="B173" s="1294"/>
      <c r="C173" s="1294"/>
      <c r="D173" s="1312"/>
      <c r="E173" s="1312"/>
      <c r="F173" s="28" t="s">
        <v>38</v>
      </c>
      <c r="G173" s="28"/>
      <c r="H173" s="28" t="s">
        <v>39</v>
      </c>
      <c r="I173" s="1312"/>
      <c r="K173" s="1293"/>
      <c r="L173" s="1297"/>
      <c r="M173" s="1298"/>
    </row>
    <row r="174" spans="1:13" ht="26.25" thickBot="1" x14ac:dyDescent="0.25">
      <c r="A174" s="1299" t="e">
        <f>'3. MATRIZ DE RIESGOS'!#REF!</f>
        <v>#REF!</v>
      </c>
      <c r="B174" s="1299" t="e">
        <f>'3. MATRIZ DE RIESGOS'!#REF!</f>
        <v>#REF!</v>
      </c>
      <c r="C174" s="1319" t="s">
        <v>40</v>
      </c>
      <c r="D174" s="1305" t="s">
        <v>41</v>
      </c>
      <c r="E174" s="29" t="s">
        <v>42</v>
      </c>
      <c r="F174" s="44"/>
      <c r="G174" s="48"/>
      <c r="H174" s="45"/>
      <c r="I174" s="38" t="s">
        <v>43</v>
      </c>
      <c r="K174" s="1293"/>
      <c r="L174" s="30" t="s">
        <v>59</v>
      </c>
      <c r="M174" s="30" t="s">
        <v>61</v>
      </c>
    </row>
    <row r="175" spans="1:13" ht="26.25" thickBot="1" x14ac:dyDescent="0.25">
      <c r="A175" s="1300"/>
      <c r="B175" s="1300"/>
      <c r="C175" s="1303"/>
      <c r="D175" s="1306"/>
      <c r="E175" s="29" t="s">
        <v>44</v>
      </c>
      <c r="F175" s="45"/>
      <c r="G175" s="48"/>
      <c r="H175" s="45"/>
      <c r="I175" s="38" t="s">
        <v>43</v>
      </c>
      <c r="K175" s="1294"/>
      <c r="L175" s="31" t="s">
        <v>60</v>
      </c>
      <c r="M175" s="31" t="s">
        <v>62</v>
      </c>
    </row>
    <row r="176" spans="1:13" ht="26.25" customHeight="1" thickBot="1" x14ac:dyDescent="0.25">
      <c r="A176" s="1300"/>
      <c r="B176" s="1300"/>
      <c r="C176" s="1303"/>
      <c r="D176" s="1307" t="s">
        <v>45</v>
      </c>
      <c r="E176" s="29" t="s">
        <v>46</v>
      </c>
      <c r="F176" s="44"/>
      <c r="G176" s="48">
        <f>COUNTIF(F176,F176)*I176</f>
        <v>0</v>
      </c>
      <c r="H176" s="45"/>
      <c r="I176" s="39">
        <v>15</v>
      </c>
      <c r="K176" s="33" t="s">
        <v>63</v>
      </c>
      <c r="L176" s="32">
        <v>0</v>
      </c>
      <c r="M176" s="32">
        <v>0</v>
      </c>
    </row>
    <row r="177" spans="1:13" ht="26.25" thickBot="1" x14ac:dyDescent="0.25">
      <c r="A177" s="1300"/>
      <c r="B177" s="1300"/>
      <c r="C177" s="1303"/>
      <c r="D177" s="1308"/>
      <c r="E177" s="29" t="s">
        <v>47</v>
      </c>
      <c r="F177" s="44"/>
      <c r="G177" s="48">
        <f t="shared" ref="G177:G180" si="14">COUNTIF(F177,F177)*I177</f>
        <v>0</v>
      </c>
      <c r="H177" s="45"/>
      <c r="I177" s="39">
        <v>15</v>
      </c>
      <c r="K177" s="33" t="s">
        <v>64</v>
      </c>
      <c r="L177" s="32">
        <v>1</v>
      </c>
      <c r="M177" s="32">
        <v>1</v>
      </c>
    </row>
    <row r="178" spans="1:13" ht="26.25" thickBot="1" x14ac:dyDescent="0.25">
      <c r="A178" s="1300"/>
      <c r="B178" s="1300"/>
      <c r="C178" s="1303"/>
      <c r="D178" s="1309"/>
      <c r="E178" s="29" t="s">
        <v>48</v>
      </c>
      <c r="F178" s="44"/>
      <c r="G178" s="48">
        <f t="shared" si="14"/>
        <v>0</v>
      </c>
      <c r="H178" s="45"/>
      <c r="I178" s="39">
        <v>30</v>
      </c>
      <c r="K178" s="33" t="s">
        <v>65</v>
      </c>
      <c r="L178" s="32">
        <v>2</v>
      </c>
      <c r="M178" s="32">
        <v>2</v>
      </c>
    </row>
    <row r="179" spans="1:13" ht="26.25" thickBot="1" x14ac:dyDescent="0.25">
      <c r="A179" s="1300"/>
      <c r="B179" s="1300"/>
      <c r="C179" s="1303"/>
      <c r="D179" s="1305" t="s">
        <v>49</v>
      </c>
      <c r="E179" s="29" t="s">
        <v>50</v>
      </c>
      <c r="F179" s="44"/>
      <c r="G179" s="48">
        <f t="shared" si="14"/>
        <v>0</v>
      </c>
      <c r="H179" s="45"/>
      <c r="I179" s="39">
        <v>15</v>
      </c>
    </row>
    <row r="180" spans="1:13" ht="26.25" thickBot="1" x14ac:dyDescent="0.25">
      <c r="A180" s="1301"/>
      <c r="B180" s="1301"/>
      <c r="C180" s="1304"/>
      <c r="D180" s="1309"/>
      <c r="E180" s="29" t="s">
        <v>51</v>
      </c>
      <c r="F180" s="44"/>
      <c r="G180" s="48">
        <f t="shared" si="14"/>
        <v>0</v>
      </c>
      <c r="H180" s="45"/>
      <c r="I180" s="39">
        <v>25</v>
      </c>
    </row>
    <row r="181" spans="1:13" ht="13.5" thickBot="1" x14ac:dyDescent="0.25">
      <c r="C181" s="34"/>
      <c r="D181" s="34"/>
      <c r="E181" s="35" t="s">
        <v>52</v>
      </c>
      <c r="F181" s="1316">
        <f>SUM(G176:G180)</f>
        <v>0</v>
      </c>
      <c r="G181" s="1317"/>
      <c r="H181" s="1317"/>
      <c r="I181" s="1318"/>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zoomScale="80" zoomScaleNormal="60" zoomScaleSheetLayoutView="80" workbookViewId="0">
      <selection activeCell="D14" sqref="D14:E14"/>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688"/>
      <c r="B1" s="1332"/>
      <c r="C1" s="1332"/>
      <c r="D1" s="1332"/>
      <c r="E1" s="1332"/>
      <c r="F1" s="688"/>
      <c r="G1" s="688"/>
      <c r="H1" s="688"/>
      <c r="I1" s="688"/>
    </row>
    <row r="2" spans="1:13" ht="42" customHeight="1" thickBot="1" x14ac:dyDescent="0.25">
      <c r="A2" s="688"/>
      <c r="B2" s="1324" t="s">
        <v>552</v>
      </c>
      <c r="C2" s="1325"/>
      <c r="D2" s="1325"/>
      <c r="E2" s="1325"/>
      <c r="F2" s="688"/>
      <c r="G2" s="688"/>
      <c r="H2" s="688"/>
      <c r="I2" s="688"/>
    </row>
    <row r="3" spans="1:13" ht="81.75" customHeight="1" thickBot="1" x14ac:dyDescent="0.25">
      <c r="A3" s="688"/>
      <c r="B3" s="1329" t="s">
        <v>551</v>
      </c>
      <c r="C3" s="1330"/>
      <c r="D3" s="1330"/>
      <c r="E3" s="1330"/>
      <c r="F3" s="688"/>
      <c r="G3" s="688"/>
      <c r="H3" s="688"/>
      <c r="I3" s="688"/>
    </row>
    <row r="4" spans="1:13" ht="45.75" customHeight="1" thickBot="1" x14ac:dyDescent="0.25">
      <c r="A4" s="688"/>
      <c r="B4" s="235" t="s">
        <v>534</v>
      </c>
      <c r="C4" s="1331" t="s">
        <v>533</v>
      </c>
      <c r="D4" s="1331"/>
      <c r="E4" s="236" t="s">
        <v>30</v>
      </c>
      <c r="F4" s="688"/>
      <c r="G4" s="688"/>
      <c r="H4" s="688"/>
      <c r="I4" s="688"/>
    </row>
    <row r="5" spans="1:13" ht="45.75" customHeight="1" x14ac:dyDescent="0.2">
      <c r="A5" s="688"/>
      <c r="B5" s="237" t="s">
        <v>510</v>
      </c>
      <c r="C5" s="1326" t="s">
        <v>520</v>
      </c>
      <c r="D5" s="1326"/>
      <c r="E5" s="238">
        <v>1</v>
      </c>
      <c r="F5" s="688"/>
      <c r="G5" s="688"/>
      <c r="H5" s="688"/>
      <c r="I5" s="688"/>
    </row>
    <row r="6" spans="1:13" ht="45.75" customHeight="1" x14ac:dyDescent="0.2">
      <c r="A6" s="688"/>
      <c r="B6" s="217" t="s">
        <v>511</v>
      </c>
      <c r="C6" s="1327" t="s">
        <v>519</v>
      </c>
      <c r="D6" s="1327"/>
      <c r="E6" s="239">
        <v>0.8</v>
      </c>
      <c r="F6" s="688"/>
      <c r="G6" s="688"/>
      <c r="H6" s="688"/>
      <c r="I6" s="688"/>
    </row>
    <row r="7" spans="1:13" ht="45.75" customHeight="1" x14ac:dyDescent="0.2">
      <c r="A7" s="688"/>
      <c r="B7" s="218" t="s">
        <v>512</v>
      </c>
      <c r="C7" s="1327" t="s">
        <v>518</v>
      </c>
      <c r="D7" s="1327"/>
      <c r="E7" s="239">
        <v>0.6</v>
      </c>
      <c r="F7" s="688"/>
      <c r="G7" s="688"/>
      <c r="H7" s="688"/>
      <c r="I7" s="688"/>
    </row>
    <row r="8" spans="1:13" ht="45.75" customHeight="1" x14ac:dyDescent="0.2">
      <c r="A8" s="688"/>
      <c r="B8" s="219" t="s">
        <v>513</v>
      </c>
      <c r="C8" s="1327" t="s">
        <v>516</v>
      </c>
      <c r="D8" s="1327"/>
      <c r="E8" s="239">
        <v>0.4</v>
      </c>
      <c r="F8" s="688"/>
      <c r="G8" s="688"/>
      <c r="H8" s="688"/>
      <c r="I8" s="688"/>
    </row>
    <row r="9" spans="1:13" ht="45.75" customHeight="1" thickBot="1" x14ac:dyDescent="0.25">
      <c r="A9" s="688"/>
      <c r="B9" s="220" t="s">
        <v>514</v>
      </c>
      <c r="C9" s="1328" t="s">
        <v>517</v>
      </c>
      <c r="D9" s="1328"/>
      <c r="E9" s="240">
        <v>0.2</v>
      </c>
      <c r="F9" s="688"/>
      <c r="G9" s="688"/>
      <c r="H9" s="688"/>
      <c r="I9" s="688"/>
    </row>
    <row r="10" spans="1:13" s="231" customFormat="1" ht="17.25" customHeight="1" thickBot="1" x14ac:dyDescent="0.25">
      <c r="A10" s="688"/>
      <c r="B10" s="1333"/>
      <c r="C10" s="1333"/>
      <c r="D10" s="1333"/>
      <c r="E10" s="1333"/>
      <c r="F10" s="688"/>
      <c r="G10" s="688"/>
      <c r="H10" s="688"/>
      <c r="I10" s="688"/>
      <c r="J10"/>
      <c r="K10"/>
      <c r="L10"/>
      <c r="M10"/>
    </row>
    <row r="11" spans="1:13" s="222" customFormat="1" ht="42" customHeight="1" thickBot="1" x14ac:dyDescent="0.25">
      <c r="A11" s="688"/>
      <c r="B11" s="1350" t="s">
        <v>553</v>
      </c>
      <c r="C11" s="1351"/>
      <c r="D11" s="1351"/>
      <c r="E11" s="1352"/>
      <c r="F11" s="688"/>
      <c r="G11" s="688"/>
      <c r="H11" s="688"/>
      <c r="I11" s="688"/>
      <c r="J11"/>
      <c r="K11"/>
      <c r="L11"/>
      <c r="M11"/>
    </row>
    <row r="12" spans="1:13" s="222" customFormat="1" ht="48.75" customHeight="1" thickBot="1" x14ac:dyDescent="0.25">
      <c r="A12" s="688"/>
      <c r="B12" s="1353" t="s">
        <v>554</v>
      </c>
      <c r="C12" s="1354"/>
      <c r="D12" s="1354"/>
      <c r="E12" s="1355"/>
      <c r="F12" s="688"/>
      <c r="G12" s="688"/>
      <c r="H12" s="688"/>
      <c r="I12" s="688"/>
      <c r="J12"/>
      <c r="K12"/>
      <c r="L12"/>
      <c r="M12"/>
    </row>
    <row r="13" spans="1:13" ht="45.75" customHeight="1" thickBot="1" x14ac:dyDescent="0.25">
      <c r="A13" s="688"/>
      <c r="B13" s="233" t="s">
        <v>534</v>
      </c>
      <c r="C13" s="241" t="s">
        <v>555</v>
      </c>
      <c r="D13" s="1346" t="s">
        <v>535</v>
      </c>
      <c r="E13" s="1347"/>
      <c r="F13" s="688"/>
      <c r="G13" s="688"/>
      <c r="H13" s="688"/>
      <c r="I13" s="688"/>
    </row>
    <row r="14" spans="1:13" ht="45.75" customHeight="1" x14ac:dyDescent="0.2">
      <c r="A14" s="688"/>
      <c r="B14" s="234" t="s">
        <v>540</v>
      </c>
      <c r="C14" s="227" t="s">
        <v>545</v>
      </c>
      <c r="D14" s="1348" t="s">
        <v>550</v>
      </c>
      <c r="E14" s="1349"/>
      <c r="F14" s="688"/>
      <c r="G14" s="688"/>
      <c r="H14" s="688"/>
      <c r="I14" s="688"/>
    </row>
    <row r="15" spans="1:13" ht="45.75" customHeight="1" x14ac:dyDescent="0.2">
      <c r="A15" s="688"/>
      <c r="B15" s="230" t="s">
        <v>539</v>
      </c>
      <c r="C15" s="223" t="s">
        <v>544</v>
      </c>
      <c r="D15" s="1320" t="s">
        <v>546</v>
      </c>
      <c r="E15" s="1321"/>
      <c r="F15" s="688"/>
      <c r="G15" s="688"/>
      <c r="H15" s="688"/>
      <c r="I15" s="688"/>
    </row>
    <row r="16" spans="1:13" ht="45.75" customHeight="1" x14ac:dyDescent="0.2">
      <c r="A16" s="688"/>
      <c r="B16" s="229" t="s">
        <v>538</v>
      </c>
      <c r="C16" s="223" t="s">
        <v>543</v>
      </c>
      <c r="D16" s="1320" t="s">
        <v>547</v>
      </c>
      <c r="E16" s="1321"/>
      <c r="F16" s="688"/>
      <c r="G16" s="688"/>
      <c r="H16" s="688"/>
      <c r="I16" s="688"/>
    </row>
    <row r="17" spans="1:9" ht="45.75" customHeight="1" x14ac:dyDescent="0.2">
      <c r="A17" s="688"/>
      <c r="B17" s="228" t="s">
        <v>537</v>
      </c>
      <c r="C17" s="223" t="s">
        <v>542</v>
      </c>
      <c r="D17" s="1320" t="s">
        <v>548</v>
      </c>
      <c r="E17" s="1321"/>
      <c r="F17" s="688"/>
      <c r="G17" s="688"/>
      <c r="H17" s="688"/>
      <c r="I17" s="688"/>
    </row>
    <row r="18" spans="1:9" ht="45.75" customHeight="1" thickBot="1" x14ac:dyDescent="0.25">
      <c r="A18" s="688"/>
      <c r="B18" s="232" t="s">
        <v>536</v>
      </c>
      <c r="C18" s="224" t="s">
        <v>541</v>
      </c>
      <c r="D18" s="1322" t="s">
        <v>549</v>
      </c>
      <c r="E18" s="1323"/>
      <c r="F18" s="688"/>
      <c r="G18" s="688"/>
      <c r="H18" s="688"/>
      <c r="I18" s="688"/>
    </row>
    <row r="19" spans="1:9" ht="16.5" customHeight="1" x14ac:dyDescent="0.2">
      <c r="A19" s="688"/>
      <c r="B19" s="1340"/>
      <c r="C19" s="1341"/>
      <c r="D19" s="1341"/>
      <c r="E19" s="1342"/>
      <c r="F19" s="688"/>
      <c r="G19" s="688"/>
      <c r="H19" s="688"/>
      <c r="I19" s="688"/>
    </row>
    <row r="20" spans="1:9" ht="16.5" customHeight="1" x14ac:dyDescent="0.2">
      <c r="A20" s="688"/>
      <c r="B20" s="1343"/>
      <c r="C20" s="1344"/>
      <c r="D20" s="1344"/>
      <c r="E20" s="1345"/>
      <c r="F20" s="688"/>
      <c r="G20" s="688"/>
      <c r="H20" s="688"/>
      <c r="I20" s="688"/>
    </row>
    <row r="21" spans="1:9" ht="45.75" customHeight="1" x14ac:dyDescent="0.2">
      <c r="A21" s="688"/>
      <c r="B21" s="1334" t="s">
        <v>557</v>
      </c>
      <c r="C21" s="1335"/>
      <c r="D21" s="1335"/>
      <c r="E21" s="1336"/>
      <c r="F21" s="688"/>
      <c r="G21" s="688"/>
      <c r="H21" s="688"/>
      <c r="I21" s="688"/>
    </row>
    <row r="22" spans="1:9" ht="17.25" customHeight="1" x14ac:dyDescent="0.2">
      <c r="A22" s="688"/>
      <c r="B22" s="1337"/>
      <c r="C22" s="1338"/>
      <c r="D22" s="1338"/>
      <c r="E22" s="1339"/>
      <c r="F22" s="688"/>
      <c r="G22" s="688"/>
      <c r="H22" s="688"/>
      <c r="I22" s="688"/>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DDra+pixORzVKAY9vKFtd4oSXaohofm5VCbrr3mYiQeANEPIpownrc4idnovKOZuIp45Ia/ixX7kVtvHOUXJw==" saltValue="9bzAQUh9NMpJAg+rsRdRSA==" spinCount="100000" sheet="1" objects="1" scenarios="1"/>
  <mergeCells count="23">
    <mergeCell ref="F1:I22"/>
    <mergeCell ref="B1:E1"/>
    <mergeCell ref="B10:E10"/>
    <mergeCell ref="B21:E21"/>
    <mergeCell ref="B22:E22"/>
    <mergeCell ref="B19:E20"/>
    <mergeCell ref="D13:E13"/>
    <mergeCell ref="D14:E14"/>
    <mergeCell ref="D15:E15"/>
    <mergeCell ref="D16:E16"/>
    <mergeCell ref="B11:E11"/>
    <mergeCell ref="B12:E12"/>
    <mergeCell ref="A1:A22"/>
    <mergeCell ref="D17:E17"/>
    <mergeCell ref="D18:E18"/>
    <mergeCell ref="B2:E2"/>
    <mergeCell ref="C5:D5"/>
    <mergeCell ref="C6:D6"/>
    <mergeCell ref="C7:D7"/>
    <mergeCell ref="C8:D8"/>
    <mergeCell ref="C9:D9"/>
    <mergeCell ref="B3:E3"/>
    <mergeCell ref="C4:D4"/>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pageSetUpPr fitToPage="1"/>
  </sheetPr>
  <dimension ref="B1:R40"/>
  <sheetViews>
    <sheetView workbookViewId="0">
      <selection activeCell="F21" sqref="F21"/>
    </sheetView>
  </sheetViews>
  <sheetFormatPr baseColWidth="10" defaultRowHeight="12.75" x14ac:dyDescent="0.2"/>
  <cols>
    <col min="1" max="1" width="2" customWidth="1"/>
    <col min="2" max="2" width="7.5703125" style="107"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1332"/>
      <c r="C1" s="1332"/>
      <c r="D1" s="1332"/>
      <c r="E1" s="1332"/>
      <c r="F1" s="1332"/>
      <c r="G1" s="688"/>
      <c r="H1" s="1495"/>
      <c r="I1" s="1495"/>
      <c r="J1" s="1495"/>
      <c r="K1" s="1495"/>
      <c r="L1" s="1495"/>
      <c r="M1" s="1495"/>
      <c r="N1" s="1495"/>
      <c r="O1" s="1495"/>
      <c r="P1" s="1495"/>
      <c r="Q1" s="1495"/>
      <c r="R1" s="688"/>
    </row>
    <row r="2" spans="2:18" ht="16.5" customHeight="1" x14ac:dyDescent="0.2">
      <c r="B2" s="1486" t="s">
        <v>400</v>
      </c>
      <c r="C2" s="1487"/>
      <c r="D2" s="1487"/>
      <c r="E2" s="1487"/>
      <c r="F2" s="1488"/>
      <c r="G2" s="688"/>
      <c r="H2" s="1324" t="s">
        <v>854</v>
      </c>
      <c r="I2" s="1408"/>
      <c r="J2" s="1408"/>
      <c r="K2" s="1408"/>
      <c r="L2" s="1408"/>
      <c r="M2" s="1408"/>
      <c r="N2" s="1408"/>
      <c r="O2" s="1408"/>
      <c r="P2" s="1408"/>
      <c r="Q2" s="1409"/>
      <c r="R2" s="688"/>
    </row>
    <row r="3" spans="2:18" ht="16.5" customHeight="1" thickBot="1" x14ac:dyDescent="0.25">
      <c r="B3" s="1489"/>
      <c r="C3" s="1490"/>
      <c r="D3" s="1490"/>
      <c r="E3" s="1490"/>
      <c r="F3" s="1491"/>
      <c r="G3" s="688"/>
      <c r="H3" s="1410"/>
      <c r="I3" s="1411"/>
      <c r="J3" s="1411"/>
      <c r="K3" s="1411"/>
      <c r="L3" s="1411"/>
      <c r="M3" s="1411"/>
      <c r="N3" s="1411"/>
      <c r="O3" s="1411"/>
      <c r="P3" s="1411"/>
      <c r="Q3" s="1412"/>
      <c r="R3" s="688"/>
    </row>
    <row r="4" spans="2:18" ht="33.75" customHeight="1" thickBot="1" x14ac:dyDescent="0.25">
      <c r="B4" s="1492" t="s">
        <v>401</v>
      </c>
      <c r="C4" s="1493"/>
      <c r="D4" s="1493"/>
      <c r="E4" s="1493"/>
      <c r="F4" s="1494"/>
      <c r="G4" s="688"/>
      <c r="H4" s="1402" t="s">
        <v>866</v>
      </c>
      <c r="I4" s="1403"/>
      <c r="J4" s="1403"/>
      <c r="K4" s="1403"/>
      <c r="L4" s="1403"/>
      <c r="M4" s="1403"/>
      <c r="N4" s="1403"/>
      <c r="O4" s="1403"/>
      <c r="P4" s="1403"/>
      <c r="Q4" s="1404"/>
      <c r="R4" s="688"/>
    </row>
    <row r="5" spans="2:18" ht="13.5" customHeight="1" thickBot="1" x14ac:dyDescent="0.25">
      <c r="B5" s="1473"/>
      <c r="C5" s="1473"/>
      <c r="D5" s="1473"/>
      <c r="E5" s="1473"/>
      <c r="F5" s="1473"/>
      <c r="G5" s="688"/>
      <c r="H5" s="1405"/>
      <c r="I5" s="1406"/>
      <c r="J5" s="1406"/>
      <c r="K5" s="1406"/>
      <c r="L5" s="1406"/>
      <c r="M5" s="1406"/>
      <c r="N5" s="1406"/>
      <c r="O5" s="1406"/>
      <c r="P5" s="1406"/>
      <c r="Q5" s="1407"/>
      <c r="R5" s="688"/>
    </row>
    <row r="6" spans="2:18" ht="27.75" customHeight="1" thickBot="1" x14ac:dyDescent="0.25">
      <c r="B6" s="1496" t="s">
        <v>402</v>
      </c>
      <c r="C6" s="1498" t="s">
        <v>403</v>
      </c>
      <c r="D6" s="1499"/>
      <c r="E6" s="1500" t="s">
        <v>404</v>
      </c>
      <c r="F6" s="1501"/>
      <c r="G6" s="688"/>
      <c r="H6" s="399" t="s">
        <v>856</v>
      </c>
      <c r="I6" s="1426" t="s">
        <v>855</v>
      </c>
      <c r="J6" s="1426"/>
      <c r="K6" s="1423" t="s">
        <v>859</v>
      </c>
      <c r="L6" s="1423"/>
      <c r="M6" s="1423"/>
      <c r="N6" s="1423"/>
      <c r="O6" s="1423"/>
      <c r="P6" s="1424" t="s">
        <v>860</v>
      </c>
      <c r="Q6" s="1425"/>
      <c r="R6" s="688"/>
    </row>
    <row r="7" spans="2:18" ht="27.75" customHeight="1" thickBot="1" x14ac:dyDescent="0.25">
      <c r="B7" s="1497"/>
      <c r="C7" s="1502" t="s">
        <v>405</v>
      </c>
      <c r="D7" s="1503"/>
      <c r="E7" s="214" t="s">
        <v>406</v>
      </c>
      <c r="F7" s="215" t="s">
        <v>407</v>
      </c>
      <c r="G7" s="688"/>
      <c r="H7" s="400">
        <v>5</v>
      </c>
      <c r="I7" s="1427" t="s">
        <v>857</v>
      </c>
      <c r="J7" s="1427"/>
      <c r="K7" s="1416" t="s">
        <v>896</v>
      </c>
      <c r="L7" s="1416"/>
      <c r="M7" s="1416"/>
      <c r="N7" s="1416"/>
      <c r="O7" s="1416"/>
      <c r="P7" s="1417" t="s">
        <v>865</v>
      </c>
      <c r="Q7" s="1418"/>
      <c r="R7" s="688"/>
    </row>
    <row r="8" spans="2:18" ht="30.75" customHeight="1" x14ac:dyDescent="0.2">
      <c r="B8" s="180">
        <v>1</v>
      </c>
      <c r="C8" s="1504" t="s">
        <v>408</v>
      </c>
      <c r="D8" s="1505"/>
      <c r="E8" s="181" t="s">
        <v>521</v>
      </c>
      <c r="F8" s="184"/>
      <c r="G8" s="688"/>
      <c r="H8" s="217">
        <v>4</v>
      </c>
      <c r="I8" s="1421" t="s">
        <v>68</v>
      </c>
      <c r="J8" s="1421"/>
      <c r="K8" s="1416" t="s">
        <v>891</v>
      </c>
      <c r="L8" s="1416"/>
      <c r="M8" s="1416"/>
      <c r="N8" s="1416"/>
      <c r="O8" s="1416"/>
      <c r="P8" s="1417" t="s">
        <v>862</v>
      </c>
      <c r="Q8" s="1418"/>
      <c r="R8" s="688"/>
    </row>
    <row r="9" spans="2:18" ht="30.75" customHeight="1" x14ac:dyDescent="0.2">
      <c r="B9" s="176">
        <v>2</v>
      </c>
      <c r="C9" s="1398" t="s">
        <v>409</v>
      </c>
      <c r="D9" s="1399"/>
      <c r="E9" s="182" t="s">
        <v>521</v>
      </c>
      <c r="F9" s="185"/>
      <c r="G9" s="688"/>
      <c r="H9" s="218">
        <v>3</v>
      </c>
      <c r="I9" s="1422" t="s">
        <v>69</v>
      </c>
      <c r="J9" s="1422"/>
      <c r="K9" s="1416" t="s">
        <v>861</v>
      </c>
      <c r="L9" s="1416"/>
      <c r="M9" s="1416"/>
      <c r="N9" s="1416"/>
      <c r="O9" s="1416"/>
      <c r="P9" s="1417" t="s">
        <v>864</v>
      </c>
      <c r="Q9" s="1418"/>
      <c r="R9" s="688"/>
    </row>
    <row r="10" spans="2:18" ht="30.75" customHeight="1" x14ac:dyDescent="0.2">
      <c r="B10" s="172">
        <v>3</v>
      </c>
      <c r="C10" s="1400" t="s">
        <v>410</v>
      </c>
      <c r="D10" s="1401"/>
      <c r="E10" s="183" t="s">
        <v>521</v>
      </c>
      <c r="F10" s="186"/>
      <c r="G10" s="688"/>
      <c r="H10" s="219">
        <v>2</v>
      </c>
      <c r="I10" s="1419" t="s">
        <v>858</v>
      </c>
      <c r="J10" s="1419"/>
      <c r="K10" s="1416" t="s">
        <v>889</v>
      </c>
      <c r="L10" s="1416"/>
      <c r="M10" s="1416"/>
      <c r="N10" s="1416"/>
      <c r="O10" s="1416"/>
      <c r="P10" s="1417" t="s">
        <v>886</v>
      </c>
      <c r="Q10" s="1418"/>
      <c r="R10" s="688"/>
    </row>
    <row r="11" spans="2:18" ht="30.75" customHeight="1" thickBot="1" x14ac:dyDescent="0.25">
      <c r="B11" s="176">
        <v>4</v>
      </c>
      <c r="C11" s="1398" t="s">
        <v>411</v>
      </c>
      <c r="D11" s="1399"/>
      <c r="E11" s="187"/>
      <c r="F11" s="177" t="s">
        <v>521</v>
      </c>
      <c r="G11" s="688"/>
      <c r="H11" s="220">
        <v>1</v>
      </c>
      <c r="I11" s="1420" t="s">
        <v>71</v>
      </c>
      <c r="J11" s="1420"/>
      <c r="K11" s="1413" t="s">
        <v>890</v>
      </c>
      <c r="L11" s="1413"/>
      <c r="M11" s="1413"/>
      <c r="N11" s="1413"/>
      <c r="O11" s="1413"/>
      <c r="P11" s="1414" t="s">
        <v>863</v>
      </c>
      <c r="Q11" s="1415"/>
      <c r="R11" s="688"/>
    </row>
    <row r="12" spans="2:18" ht="30.75" customHeight="1" x14ac:dyDescent="0.2">
      <c r="B12" s="172">
        <v>5</v>
      </c>
      <c r="C12" s="1400" t="s">
        <v>412</v>
      </c>
      <c r="D12" s="1401"/>
      <c r="E12" s="183" t="s">
        <v>521</v>
      </c>
      <c r="F12" s="186"/>
      <c r="G12" s="688"/>
      <c r="H12" s="1446"/>
      <c r="I12" s="1446"/>
      <c r="J12" s="1446"/>
      <c r="K12" s="1446"/>
      <c r="L12" s="1446"/>
      <c r="M12" s="1446"/>
      <c r="N12" s="1446"/>
      <c r="O12" s="1446"/>
      <c r="P12" s="1446"/>
      <c r="Q12" s="1446"/>
      <c r="R12" s="688"/>
    </row>
    <row r="13" spans="2:18" ht="30.75" customHeight="1" thickBot="1" x14ac:dyDescent="0.25">
      <c r="B13" s="176">
        <v>6</v>
      </c>
      <c r="C13" s="1398" t="s">
        <v>413</v>
      </c>
      <c r="D13" s="1399"/>
      <c r="E13" s="187" t="s">
        <v>521</v>
      </c>
      <c r="F13" s="177"/>
      <c r="G13" s="688"/>
      <c r="H13" s="1332"/>
      <c r="I13" s="1332"/>
      <c r="J13" s="1332"/>
      <c r="K13" s="1332"/>
      <c r="L13" s="1332"/>
      <c r="M13" s="1332"/>
      <c r="N13" s="1332"/>
      <c r="O13" s="1332"/>
      <c r="P13" s="1332"/>
      <c r="Q13" s="1332"/>
      <c r="R13" s="688"/>
    </row>
    <row r="14" spans="2:18" ht="30.75" customHeight="1" x14ac:dyDescent="0.2">
      <c r="B14" s="172">
        <v>7</v>
      </c>
      <c r="C14" s="1400" t="s">
        <v>414</v>
      </c>
      <c r="D14" s="1401"/>
      <c r="E14" s="183" t="s">
        <v>521</v>
      </c>
      <c r="F14" s="186"/>
      <c r="G14" s="688"/>
      <c r="H14" s="1434" t="s">
        <v>526</v>
      </c>
      <c r="I14" s="1435"/>
      <c r="J14" s="1435"/>
      <c r="K14" s="1435"/>
      <c r="L14" s="1435"/>
      <c r="M14" s="1435"/>
      <c r="N14" s="1435"/>
      <c r="O14" s="1435"/>
      <c r="P14" s="1435"/>
      <c r="Q14" s="1436"/>
      <c r="R14" s="688"/>
    </row>
    <row r="15" spans="2:18" ht="30.75" customHeight="1" x14ac:dyDescent="0.2">
      <c r="B15" s="176">
        <v>8</v>
      </c>
      <c r="C15" s="1398" t="s">
        <v>415</v>
      </c>
      <c r="D15" s="1399"/>
      <c r="E15" s="187"/>
      <c r="F15" s="177" t="s">
        <v>521</v>
      </c>
      <c r="G15" s="688"/>
      <c r="H15" s="1437" t="s">
        <v>527</v>
      </c>
      <c r="I15" s="1438"/>
      <c r="J15" s="1433"/>
      <c r="K15" s="1432" t="s">
        <v>528</v>
      </c>
      <c r="L15" s="1433"/>
      <c r="M15" s="1432" t="s">
        <v>529</v>
      </c>
      <c r="N15" s="1433"/>
      <c r="O15" s="1432" t="s">
        <v>530</v>
      </c>
      <c r="P15" s="1433"/>
      <c r="Q15" s="216" t="s">
        <v>531</v>
      </c>
      <c r="R15" s="688"/>
    </row>
    <row r="16" spans="2:18" ht="30.75" customHeight="1" x14ac:dyDescent="0.2">
      <c r="B16" s="173">
        <v>9</v>
      </c>
      <c r="C16" s="1484" t="s">
        <v>416</v>
      </c>
      <c r="D16" s="1485"/>
      <c r="E16" s="188"/>
      <c r="F16" s="174" t="s">
        <v>521</v>
      </c>
      <c r="G16" s="688"/>
      <c r="H16" s="1356" t="s">
        <v>532</v>
      </c>
      <c r="I16" s="1357"/>
      <c r="J16" s="1358"/>
      <c r="K16" s="1362" t="s">
        <v>521</v>
      </c>
      <c r="L16" s="1363"/>
      <c r="M16" s="1362" t="s">
        <v>521</v>
      </c>
      <c r="N16" s="1363"/>
      <c r="O16" s="1362" t="s">
        <v>521</v>
      </c>
      <c r="P16" s="1363"/>
      <c r="Q16" s="1430" t="s">
        <v>521</v>
      </c>
      <c r="R16" s="688"/>
    </row>
    <row r="17" spans="2:18" ht="30.75" customHeight="1" thickBot="1" x14ac:dyDescent="0.25">
      <c r="B17" s="176">
        <v>10</v>
      </c>
      <c r="C17" s="1398" t="s">
        <v>417</v>
      </c>
      <c r="D17" s="1399"/>
      <c r="E17" s="187" t="s">
        <v>521</v>
      </c>
      <c r="F17" s="177"/>
      <c r="G17" s="688"/>
      <c r="H17" s="1359"/>
      <c r="I17" s="1360"/>
      <c r="J17" s="1361"/>
      <c r="K17" s="1364"/>
      <c r="L17" s="1365"/>
      <c r="M17" s="1364"/>
      <c r="N17" s="1365"/>
      <c r="O17" s="1364"/>
      <c r="P17" s="1365"/>
      <c r="Q17" s="1431"/>
      <c r="R17" s="688"/>
    </row>
    <row r="18" spans="2:18" ht="30.75" customHeight="1" x14ac:dyDescent="0.2">
      <c r="B18" s="172">
        <v>11</v>
      </c>
      <c r="C18" s="1400" t="s">
        <v>418</v>
      </c>
      <c r="D18" s="1401"/>
      <c r="E18" s="183" t="s">
        <v>521</v>
      </c>
      <c r="F18" s="186"/>
      <c r="G18" s="688"/>
      <c r="H18" s="1445"/>
      <c r="I18" s="1445"/>
      <c r="J18" s="1445"/>
      <c r="K18" s="1445"/>
      <c r="L18" s="1445"/>
      <c r="M18" s="1445"/>
      <c r="N18" s="1445"/>
      <c r="O18" s="1445"/>
      <c r="P18" s="1445"/>
      <c r="Q18" s="1445"/>
      <c r="R18" s="688"/>
    </row>
    <row r="19" spans="2:18" ht="30.75" customHeight="1" thickBot="1" x14ac:dyDescent="0.25">
      <c r="B19" s="176">
        <v>12</v>
      </c>
      <c r="C19" s="1398" t="s">
        <v>419</v>
      </c>
      <c r="D19" s="1399"/>
      <c r="E19" s="187" t="s">
        <v>521</v>
      </c>
      <c r="F19" s="177"/>
      <c r="G19" s="688"/>
      <c r="H19" s="1360"/>
      <c r="I19" s="1360"/>
      <c r="J19" s="1360"/>
      <c r="K19" s="1360"/>
      <c r="L19" s="1360"/>
      <c r="M19" s="1360"/>
      <c r="N19" s="1360"/>
      <c r="O19" s="1360"/>
      <c r="P19" s="1360"/>
      <c r="Q19" s="1360"/>
      <c r="R19" s="688"/>
    </row>
    <row r="20" spans="2:18" ht="30.75" customHeight="1" x14ac:dyDescent="0.2">
      <c r="B20" s="172">
        <v>13</v>
      </c>
      <c r="C20" s="1400" t="s">
        <v>420</v>
      </c>
      <c r="D20" s="1401"/>
      <c r="E20" s="183" t="s">
        <v>521</v>
      </c>
      <c r="F20" s="186"/>
      <c r="G20" s="688"/>
      <c r="H20" s="1439" t="s">
        <v>456</v>
      </c>
      <c r="I20" s="1440"/>
      <c r="J20" s="1440"/>
      <c r="K20" s="1440"/>
      <c r="L20" s="1440"/>
      <c r="M20" s="1440"/>
      <c r="N20" s="1440"/>
      <c r="O20" s="1440"/>
      <c r="P20" s="1440"/>
      <c r="Q20" s="1441"/>
      <c r="R20" s="688"/>
    </row>
    <row r="21" spans="2:18" ht="30.75" customHeight="1" thickBot="1" x14ac:dyDescent="0.25">
      <c r="B21" s="176">
        <v>14</v>
      </c>
      <c r="C21" s="1398" t="s">
        <v>421</v>
      </c>
      <c r="D21" s="1399"/>
      <c r="E21" s="187"/>
      <c r="F21" s="177" t="s">
        <v>521</v>
      </c>
      <c r="G21" s="688"/>
      <c r="H21" s="1442"/>
      <c r="I21" s="1443"/>
      <c r="J21" s="1443"/>
      <c r="K21" s="1443"/>
      <c r="L21" s="1443"/>
      <c r="M21" s="1443"/>
      <c r="N21" s="1443"/>
      <c r="O21" s="1443"/>
      <c r="P21" s="1443"/>
      <c r="Q21" s="1444"/>
      <c r="R21" s="688"/>
    </row>
    <row r="22" spans="2:18" ht="11.25" customHeight="1" thickBot="1" x14ac:dyDescent="0.25">
      <c r="B22" s="1379">
        <v>15</v>
      </c>
      <c r="C22" s="1381" t="s">
        <v>422</v>
      </c>
      <c r="D22" s="1382"/>
      <c r="E22" s="1385"/>
      <c r="F22" s="1387" t="s">
        <v>521</v>
      </c>
      <c r="G22" s="688"/>
      <c r="H22" s="208"/>
      <c r="I22" s="50"/>
      <c r="J22" s="50"/>
      <c r="K22" s="50"/>
      <c r="L22" s="50"/>
      <c r="M22" s="50"/>
      <c r="N22" s="50"/>
      <c r="O22" s="50"/>
      <c r="P22" s="50"/>
      <c r="Q22" s="209"/>
      <c r="R22" s="688"/>
    </row>
    <row r="23" spans="2:18" ht="24.75" customHeight="1" x14ac:dyDescent="0.2">
      <c r="B23" s="1380"/>
      <c r="C23" s="1383"/>
      <c r="D23" s="1384"/>
      <c r="E23" s="1386"/>
      <c r="F23" s="1388"/>
      <c r="G23" s="688"/>
      <c r="H23" s="1392" t="s">
        <v>315</v>
      </c>
      <c r="I23" s="1393"/>
      <c r="J23" s="1389" t="s">
        <v>515</v>
      </c>
      <c r="K23" s="394" t="s">
        <v>444</v>
      </c>
      <c r="L23" s="50"/>
      <c r="M23" s="203"/>
      <c r="N23" s="401"/>
      <c r="O23" s="204"/>
      <c r="P23" s="204"/>
      <c r="Q23" s="205"/>
      <c r="R23" s="688"/>
    </row>
    <row r="24" spans="2:18" ht="30.75" customHeight="1" x14ac:dyDescent="0.2">
      <c r="B24" s="176">
        <v>16</v>
      </c>
      <c r="C24" s="1398" t="s">
        <v>423</v>
      </c>
      <c r="D24" s="1399"/>
      <c r="E24" s="187"/>
      <c r="F24" s="177" t="s">
        <v>521</v>
      </c>
      <c r="G24" s="688"/>
      <c r="H24" s="1392" t="s">
        <v>316</v>
      </c>
      <c r="I24" s="1393"/>
      <c r="J24" s="1390"/>
      <c r="K24" s="395" t="s">
        <v>448</v>
      </c>
      <c r="L24" s="50"/>
      <c r="M24" s="206"/>
      <c r="N24" s="393"/>
      <c r="O24" s="170"/>
      <c r="P24" s="170"/>
      <c r="Q24" s="207"/>
      <c r="R24" s="688"/>
    </row>
    <row r="25" spans="2:18" ht="30.75" customHeight="1" x14ac:dyDescent="0.2">
      <c r="B25" s="172">
        <v>17</v>
      </c>
      <c r="C25" s="1400" t="s">
        <v>424</v>
      </c>
      <c r="D25" s="1401"/>
      <c r="E25" s="189"/>
      <c r="F25" s="175" t="s">
        <v>521</v>
      </c>
      <c r="G25" s="688"/>
      <c r="H25" s="1392" t="s">
        <v>317</v>
      </c>
      <c r="I25" s="1393"/>
      <c r="J25" s="1390"/>
      <c r="K25" s="396" t="s">
        <v>447</v>
      </c>
      <c r="L25" s="50"/>
      <c r="M25" s="206"/>
      <c r="N25" s="393"/>
      <c r="O25" s="164"/>
      <c r="P25" s="170"/>
      <c r="Q25" s="207"/>
      <c r="R25" s="688"/>
    </row>
    <row r="26" spans="2:18" ht="30.75" customHeight="1" x14ac:dyDescent="0.2">
      <c r="B26" s="176">
        <v>18</v>
      </c>
      <c r="C26" s="1398" t="s">
        <v>425</v>
      </c>
      <c r="D26" s="1399"/>
      <c r="E26" s="187"/>
      <c r="F26" s="177" t="s">
        <v>521</v>
      </c>
      <c r="G26" s="688"/>
      <c r="H26" s="1392" t="s">
        <v>318</v>
      </c>
      <c r="I26" s="1393"/>
      <c r="J26" s="1390"/>
      <c r="K26" s="397" t="s">
        <v>446</v>
      </c>
      <c r="L26" s="50"/>
      <c r="M26" s="206"/>
      <c r="N26" s="393"/>
      <c r="O26" s="164"/>
      <c r="P26" s="170"/>
      <c r="Q26" s="207"/>
      <c r="R26" s="688"/>
    </row>
    <row r="27" spans="2:18" ht="30.75" customHeight="1" thickBot="1" x14ac:dyDescent="0.25">
      <c r="B27" s="178">
        <v>19</v>
      </c>
      <c r="C27" s="1455" t="s">
        <v>426</v>
      </c>
      <c r="D27" s="1456"/>
      <c r="E27" s="190"/>
      <c r="F27" s="179" t="s">
        <v>521</v>
      </c>
      <c r="G27" s="688"/>
      <c r="H27" s="1394" t="s">
        <v>319</v>
      </c>
      <c r="I27" s="1395"/>
      <c r="J27" s="1390"/>
      <c r="K27" s="1376" t="s">
        <v>445</v>
      </c>
      <c r="L27" s="1378"/>
      <c r="M27" s="1368"/>
      <c r="N27" s="1370"/>
      <c r="O27" s="1372"/>
      <c r="P27" s="403"/>
      <c r="Q27" s="1374"/>
      <c r="R27" s="688"/>
    </row>
    <row r="28" spans="2:18" ht="6.75" customHeight="1" thickBot="1" x14ac:dyDescent="0.25">
      <c r="B28" s="1473"/>
      <c r="C28" s="1473"/>
      <c r="D28" s="1473"/>
      <c r="E28" s="1473"/>
      <c r="F28" s="1473"/>
      <c r="G28" s="688"/>
      <c r="H28" s="1396"/>
      <c r="I28" s="1397"/>
      <c r="J28" s="1391"/>
      <c r="K28" s="1377"/>
      <c r="L28" s="1378"/>
      <c r="M28" s="1369"/>
      <c r="N28" s="1371"/>
      <c r="O28" s="1373"/>
      <c r="P28" s="404"/>
      <c r="Q28" s="1375"/>
      <c r="R28" s="688"/>
    </row>
    <row r="29" spans="2:18" ht="25.5" customHeight="1" x14ac:dyDescent="0.2">
      <c r="B29" s="1461" t="s">
        <v>522</v>
      </c>
      <c r="C29" s="1462"/>
      <c r="D29" s="1462"/>
      <c r="E29" s="1467">
        <v>10</v>
      </c>
      <c r="F29" s="1470"/>
      <c r="G29" s="688"/>
      <c r="H29" s="208"/>
      <c r="I29" s="50"/>
      <c r="J29" s="50"/>
      <c r="K29" s="50"/>
      <c r="L29" s="50"/>
      <c r="M29" s="398"/>
      <c r="N29" s="398"/>
      <c r="O29" s="398" t="s">
        <v>452</v>
      </c>
      <c r="P29" s="398" t="s">
        <v>454</v>
      </c>
      <c r="Q29" s="402" t="s">
        <v>455</v>
      </c>
      <c r="R29" s="688"/>
    </row>
    <row r="30" spans="2:18" ht="25.5" customHeight="1" x14ac:dyDescent="0.2">
      <c r="B30" s="1463" t="s">
        <v>523</v>
      </c>
      <c r="C30" s="1464"/>
      <c r="D30" s="1464"/>
      <c r="E30" s="1468"/>
      <c r="F30" s="1471"/>
      <c r="G30" s="688"/>
      <c r="H30" s="208"/>
      <c r="I30" s="50"/>
      <c r="J30" s="50"/>
      <c r="K30" s="50"/>
      <c r="L30" s="210"/>
      <c r="M30" s="210"/>
      <c r="N30" s="210"/>
      <c r="O30" s="210"/>
      <c r="P30" s="210"/>
      <c r="Q30" s="211"/>
      <c r="R30" s="688"/>
    </row>
    <row r="31" spans="2:18" ht="25.5" customHeight="1" thickBot="1" x14ac:dyDescent="0.25">
      <c r="B31" s="1465" t="s">
        <v>524</v>
      </c>
      <c r="C31" s="1466"/>
      <c r="D31" s="1466"/>
      <c r="E31" s="1469"/>
      <c r="F31" s="1472"/>
      <c r="G31" s="688"/>
      <c r="H31" s="208"/>
      <c r="I31" s="50"/>
      <c r="J31" s="50"/>
      <c r="K31" s="50"/>
      <c r="L31" s="1447" t="s">
        <v>450</v>
      </c>
      <c r="M31" s="1447"/>
      <c r="N31" s="1447"/>
      <c r="O31" s="1447"/>
      <c r="P31" s="1447"/>
      <c r="Q31" s="1448"/>
      <c r="R31" s="688"/>
    </row>
    <row r="32" spans="2:18" ht="7.5" customHeight="1" x14ac:dyDescent="0.2">
      <c r="B32" s="1474" t="s">
        <v>74</v>
      </c>
      <c r="C32" s="1475"/>
      <c r="D32" s="1478" t="s">
        <v>171</v>
      </c>
      <c r="E32" s="1480" t="s">
        <v>427</v>
      </c>
      <c r="F32" s="1481"/>
      <c r="G32" s="688"/>
      <c r="H32" s="208"/>
      <c r="I32" s="50"/>
      <c r="J32" s="50"/>
      <c r="K32" s="50"/>
      <c r="L32" s="50"/>
      <c r="M32" s="50"/>
      <c r="N32" s="50"/>
      <c r="O32" s="50"/>
      <c r="P32" s="50"/>
      <c r="Q32" s="209"/>
      <c r="R32" s="688"/>
    </row>
    <row r="33" spans="2:18" ht="27" customHeight="1" thickBot="1" x14ac:dyDescent="0.25">
      <c r="B33" s="1476"/>
      <c r="C33" s="1477"/>
      <c r="D33" s="1479"/>
      <c r="E33" s="1482"/>
      <c r="F33" s="1483"/>
      <c r="G33" s="688"/>
      <c r="H33" s="1449" t="s">
        <v>164</v>
      </c>
      <c r="I33" s="1450"/>
      <c r="J33" s="51"/>
      <c r="K33" s="1366" t="s">
        <v>457</v>
      </c>
      <c r="L33" s="1367"/>
      <c r="M33" s="51"/>
      <c r="N33" s="212" t="s">
        <v>74</v>
      </c>
      <c r="O33" s="213"/>
      <c r="P33" s="1428" t="s">
        <v>165</v>
      </c>
      <c r="Q33" s="1429"/>
      <c r="R33" s="688"/>
    </row>
    <row r="34" spans="2:18" ht="33" customHeight="1" x14ac:dyDescent="0.2">
      <c r="B34" s="1457" t="s">
        <v>73</v>
      </c>
      <c r="C34" s="1458"/>
      <c r="D34" s="191" t="s">
        <v>428</v>
      </c>
      <c r="E34" s="1459" t="s">
        <v>525</v>
      </c>
      <c r="F34" s="1460"/>
      <c r="G34" s="688"/>
      <c r="R34" s="688"/>
    </row>
    <row r="35" spans="2:18" ht="33" customHeight="1" thickBot="1" x14ac:dyDescent="0.25">
      <c r="B35" s="1451" t="s">
        <v>429</v>
      </c>
      <c r="C35" s="1452"/>
      <c r="D35" s="192" t="s">
        <v>430</v>
      </c>
      <c r="E35" s="1453" t="s">
        <v>431</v>
      </c>
      <c r="F35" s="1454"/>
      <c r="G35" s="688"/>
      <c r="R35" s="688"/>
    </row>
    <row r="36" spans="2:18" ht="12.75" customHeight="1" x14ac:dyDescent="0.2">
      <c r="B36"/>
      <c r="G36" s="166"/>
    </row>
    <row r="37" spans="2:18" ht="12.75" customHeight="1" x14ac:dyDescent="0.2">
      <c r="B37"/>
      <c r="G37" s="166"/>
    </row>
    <row r="38" spans="2:18" ht="12.75" customHeight="1" x14ac:dyDescent="0.2">
      <c r="G38" s="167"/>
    </row>
    <row r="39" spans="2:18" ht="12.75" customHeight="1" x14ac:dyDescent="0.2">
      <c r="G39" s="167"/>
    </row>
    <row r="40" spans="2:18" ht="12.75" customHeight="1" x14ac:dyDescent="0.2">
      <c r="G40" s="167"/>
    </row>
  </sheetData>
  <sheetProtection algorithmName="SHA-512" hashValue="Xh61S+/TY17SuDa5xhlVaAbDm6wNfC58mT/qby/UOGh90npfmW+9K3QfFM3TVeBLUaQ17YuAjQUsQJymzFeofw==" saltValue="uhSOrOt9e9Pou+rzPxUH2g==" spinCount="100000" sheet="1" objects="1" scenarios="1"/>
  <mergeCells count="95">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 ref="C11:D11"/>
    <mergeCell ref="C12:D12"/>
    <mergeCell ref="C20:D20"/>
    <mergeCell ref="C21:D21"/>
    <mergeCell ref="C24:D24"/>
    <mergeCell ref="C15:D15"/>
    <mergeCell ref="C16:D16"/>
    <mergeCell ref="C17:D17"/>
    <mergeCell ref="C18:D18"/>
    <mergeCell ref="C19:D19"/>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16:J17"/>
    <mergeCell ref="K16:L17"/>
    <mergeCell ref="M16:N17"/>
    <mergeCell ref="O16:P17"/>
    <mergeCell ref="K33:L33"/>
    <mergeCell ref="M27:M28"/>
    <mergeCell ref="N27:N28"/>
    <mergeCell ref="O27:O28"/>
  </mergeCells>
  <pageMargins left="0.7" right="0.7" top="0.75" bottom="0.75" header="0.3" footer="0.3"/>
  <pageSetup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N136"/>
  <sheetViews>
    <sheetView showGridLines="0" workbookViewId="0">
      <selection activeCell="B40" sqref="B40"/>
    </sheetView>
  </sheetViews>
  <sheetFormatPr baseColWidth="10" defaultRowHeight="12.75" x14ac:dyDescent="0.2"/>
  <cols>
    <col min="1" max="1" width="48.140625" style="264" customWidth="1"/>
    <col min="2" max="2" width="56.5703125" style="264" customWidth="1"/>
    <col min="3" max="3" width="22.7109375" style="264" customWidth="1"/>
    <col min="4" max="4" width="20.5703125" style="264" customWidth="1"/>
    <col min="5" max="5" width="30.5703125" style="264" customWidth="1"/>
    <col min="6" max="6" width="28.7109375" style="264" customWidth="1"/>
    <col min="7" max="7" width="26.5703125" style="264" customWidth="1"/>
    <col min="8" max="8" width="16" style="264" customWidth="1"/>
    <col min="9" max="9" width="41.5703125" style="264" customWidth="1"/>
    <col min="10" max="11" width="30.42578125" style="264" customWidth="1"/>
    <col min="12" max="12" width="11" style="264" customWidth="1"/>
    <col min="13" max="13" width="12.140625" style="264" customWidth="1"/>
    <col min="14" max="14" width="11.42578125" style="264"/>
    <col min="15" max="16" width="28.7109375" style="264" customWidth="1"/>
    <col min="17" max="17" width="11.42578125" style="264"/>
    <col min="18" max="18" width="21.42578125" style="264" customWidth="1"/>
    <col min="19" max="19" width="17.7109375" style="264" customWidth="1"/>
    <col min="20" max="20" width="24.85546875" style="264" customWidth="1"/>
    <col min="21" max="21" width="22.42578125" style="264" customWidth="1"/>
    <col min="22" max="22" width="17.7109375" style="264" customWidth="1"/>
    <col min="23" max="23" width="28.42578125" style="264" customWidth="1"/>
    <col min="24" max="24" width="17" style="264" customWidth="1"/>
    <col min="25" max="46" width="28.42578125" style="264" customWidth="1"/>
    <col min="47" max="16384" width="11.42578125" style="264"/>
  </cols>
  <sheetData>
    <row r="1" spans="1:31" ht="15.75" x14ac:dyDescent="0.25">
      <c r="A1" s="277"/>
      <c r="B1" s="277"/>
      <c r="C1" s="277"/>
      <c r="D1" s="277"/>
      <c r="E1" s="277"/>
      <c r="F1" s="1513" t="s">
        <v>56</v>
      </c>
      <c r="G1" s="1513"/>
      <c r="H1" s="1513"/>
      <c r="I1" s="1513"/>
      <c r="J1" s="1513"/>
      <c r="K1" s="278"/>
      <c r="L1" s="278"/>
      <c r="M1" s="278"/>
      <c r="N1" s="277"/>
      <c r="O1" s="277"/>
      <c r="P1" s="277"/>
      <c r="Q1" s="277"/>
      <c r="R1" s="277"/>
      <c r="S1" s="277"/>
      <c r="T1" s="277"/>
      <c r="U1" s="277"/>
      <c r="V1" s="277"/>
      <c r="W1" s="277"/>
      <c r="X1" s="277"/>
      <c r="Y1" s="277"/>
      <c r="Z1" s="277"/>
      <c r="AA1" s="277"/>
      <c r="AB1" s="277"/>
      <c r="AC1" s="277"/>
    </row>
    <row r="2" spans="1:31" ht="30.75" customHeight="1" x14ac:dyDescent="0.25">
      <c r="A2" s="277"/>
      <c r="B2" s="277"/>
      <c r="C2" s="277"/>
      <c r="D2" s="277"/>
      <c r="E2" s="1520" t="s">
        <v>30</v>
      </c>
      <c r="F2" s="1520"/>
      <c r="G2" s="279" t="s">
        <v>31</v>
      </c>
      <c r="H2" s="279"/>
      <c r="I2" s="277"/>
      <c r="J2" s="277"/>
      <c r="K2" s="277"/>
      <c r="L2" s="277"/>
      <c r="M2" s="277"/>
      <c r="N2" s="277"/>
      <c r="O2" s="277"/>
      <c r="P2" s="277"/>
      <c r="Q2" s="277"/>
      <c r="R2" s="277" t="s">
        <v>189</v>
      </c>
      <c r="S2" s="280">
        <f>'CALIFICACIÓN DE LOS CONTROLES'!H63</f>
        <v>0</v>
      </c>
      <c r="T2" s="277">
        <f>'CALIFICACIÓN DE LOS CONTROLES'!J63</f>
        <v>0</v>
      </c>
      <c r="U2" s="277"/>
      <c r="V2" s="277"/>
      <c r="W2" s="277"/>
      <c r="X2" s="277"/>
      <c r="Y2" s="277"/>
      <c r="Z2" s="277"/>
      <c r="AA2" s="277"/>
      <c r="AB2" s="277"/>
      <c r="AC2" s="277"/>
    </row>
    <row r="3" spans="1:31" ht="54" customHeight="1" x14ac:dyDescent="0.25">
      <c r="A3" s="277" t="s">
        <v>268</v>
      </c>
      <c r="B3" s="280" t="s">
        <v>6</v>
      </c>
      <c r="C3" s="277" t="s">
        <v>270</v>
      </c>
      <c r="D3" s="277"/>
      <c r="E3" s="281">
        <v>1</v>
      </c>
      <c r="F3" s="419" t="s">
        <v>897</v>
      </c>
      <c r="G3" s="283" t="s">
        <v>582</v>
      </c>
      <c r="H3" s="282" t="s">
        <v>72</v>
      </c>
      <c r="I3" s="284" t="s">
        <v>486</v>
      </c>
      <c r="J3" s="285" t="s">
        <v>84</v>
      </c>
      <c r="K3" s="286"/>
      <c r="L3" s="286"/>
      <c r="M3" s="286"/>
      <c r="N3" s="277"/>
      <c r="O3" s="277"/>
      <c r="P3" s="277"/>
      <c r="Q3" s="277"/>
      <c r="R3" s="277" t="s">
        <v>39</v>
      </c>
      <c r="S3" s="277">
        <v>5</v>
      </c>
      <c r="T3" s="277">
        <f>S3-$S$2</f>
        <v>5</v>
      </c>
      <c r="U3" s="277" t="str">
        <f>VLOOKUP(T3,'PROBABILIDAD - IMPACTO'!$B$7:$C$11,2,FALSE)</f>
        <v>Casi Seguro</v>
      </c>
      <c r="V3" s="277">
        <v>3</v>
      </c>
      <c r="W3" s="277" t="str">
        <f>CONCATENATE(U3,"3 MODERADO")</f>
        <v>Casi Seguro3 MODERADO</v>
      </c>
      <c r="X3" s="277"/>
      <c r="Y3" s="277"/>
      <c r="Z3" s="277"/>
      <c r="AA3" s="277"/>
      <c r="AB3" s="277"/>
      <c r="AC3" s="277"/>
    </row>
    <row r="4" spans="1:31" ht="54" customHeight="1" x14ac:dyDescent="0.25">
      <c r="A4" s="277" t="s">
        <v>626</v>
      </c>
      <c r="B4" s="277" t="s">
        <v>7</v>
      </c>
      <c r="C4" s="277"/>
      <c r="D4" s="277"/>
      <c r="E4" s="281">
        <v>0.8</v>
      </c>
      <c r="F4" s="415" t="s">
        <v>892</v>
      </c>
      <c r="G4" s="283" t="s">
        <v>586</v>
      </c>
      <c r="H4" s="287" t="s">
        <v>73</v>
      </c>
      <c r="I4" s="284" t="s">
        <v>485</v>
      </c>
      <c r="J4" s="285" t="s">
        <v>85</v>
      </c>
      <c r="K4" s="286"/>
      <c r="L4" s="286"/>
      <c r="M4" s="286"/>
      <c r="N4" s="277"/>
      <c r="O4" s="277"/>
      <c r="P4" s="277"/>
      <c r="Q4" s="277"/>
      <c r="R4" s="277"/>
      <c r="S4" s="277">
        <v>4</v>
      </c>
      <c r="T4" s="277">
        <f t="shared" ref="T4:T7" si="0">S4-$S$2</f>
        <v>4</v>
      </c>
      <c r="U4" s="277" t="str">
        <f>VLOOKUP(T4,'PROBABILIDAD - IMPACTO'!$B$7:$C$11,2,FALSE)</f>
        <v>Probable</v>
      </c>
      <c r="V4" s="277">
        <v>3</v>
      </c>
      <c r="W4" s="277"/>
      <c r="X4" s="277"/>
      <c r="Y4" s="277"/>
      <c r="Z4" s="277"/>
      <c r="AA4" s="277"/>
      <c r="AB4" s="277"/>
      <c r="AC4" s="277"/>
    </row>
    <row r="5" spans="1:31" ht="54" customHeight="1" x14ac:dyDescent="0.25">
      <c r="A5" s="277" t="s">
        <v>627</v>
      </c>
      <c r="B5" s="277" t="s">
        <v>294</v>
      </c>
      <c r="C5" s="277">
        <v>1</v>
      </c>
      <c r="D5" s="277" t="s">
        <v>225</v>
      </c>
      <c r="E5" s="281">
        <v>0.6</v>
      </c>
      <c r="F5" s="418" t="s">
        <v>893</v>
      </c>
      <c r="G5" s="283" t="s">
        <v>583</v>
      </c>
      <c r="H5" s="288" t="s">
        <v>74</v>
      </c>
      <c r="I5" s="284" t="s">
        <v>487</v>
      </c>
      <c r="J5" s="285" t="s">
        <v>86</v>
      </c>
      <c r="K5" s="286"/>
      <c r="L5" s="286"/>
      <c r="M5" s="286"/>
      <c r="N5" s="277"/>
      <c r="O5" s="277"/>
      <c r="P5" s="277"/>
      <c r="Q5" s="277"/>
      <c r="R5" s="277"/>
      <c r="S5" s="277">
        <v>3</v>
      </c>
      <c r="T5" s="277">
        <f t="shared" si="0"/>
        <v>3</v>
      </c>
      <c r="U5" s="277" t="str">
        <f>VLOOKUP(T5,'PROBABILIDAD - IMPACTO'!$B$7:$C$11,2,FALSE)</f>
        <v>Posible</v>
      </c>
      <c r="V5" s="277">
        <v>3</v>
      </c>
      <c r="W5" s="277"/>
      <c r="X5" s="277"/>
      <c r="Y5" s="277"/>
      <c r="Z5" s="277"/>
      <c r="AA5" s="277"/>
      <c r="AB5" s="277"/>
      <c r="AC5" s="277"/>
    </row>
    <row r="6" spans="1:31" ht="54" customHeight="1" x14ac:dyDescent="0.25">
      <c r="A6" s="277" t="s">
        <v>628</v>
      </c>
      <c r="B6" s="277" t="s">
        <v>437</v>
      </c>
      <c r="C6" s="277">
        <v>2</v>
      </c>
      <c r="D6" s="277" t="s">
        <v>225</v>
      </c>
      <c r="E6" s="281">
        <v>0.4</v>
      </c>
      <c r="F6" s="417" t="s">
        <v>894</v>
      </c>
      <c r="G6" s="283" t="s">
        <v>585</v>
      </c>
      <c r="H6" s="289" t="s">
        <v>75</v>
      </c>
      <c r="I6" s="284" t="s">
        <v>488</v>
      </c>
      <c r="J6" s="290" t="s">
        <v>87</v>
      </c>
      <c r="K6" s="286"/>
      <c r="L6" s="286"/>
      <c r="M6" s="286"/>
      <c r="N6" s="277"/>
      <c r="O6" s="277"/>
      <c r="P6" s="277"/>
      <c r="Q6" s="277"/>
      <c r="R6" s="277"/>
      <c r="S6" s="277">
        <v>2</v>
      </c>
      <c r="T6" s="277">
        <f t="shared" si="0"/>
        <v>2</v>
      </c>
      <c r="U6" s="277" t="str">
        <f>VLOOKUP(T6,'PROBABILIDAD - IMPACTO'!$B$7:$C$11,2,FALSE)</f>
        <v>Improbable</v>
      </c>
      <c r="V6" s="277">
        <v>3</v>
      </c>
      <c r="W6" s="277"/>
      <c r="X6" s="277"/>
      <c r="Y6" s="277"/>
      <c r="Z6" s="277"/>
      <c r="AA6" s="277"/>
      <c r="AB6" s="277"/>
      <c r="AC6" s="277"/>
    </row>
    <row r="7" spans="1:31" ht="54" customHeight="1" x14ac:dyDescent="0.25">
      <c r="A7" s="277" t="s">
        <v>629</v>
      </c>
      <c r="B7" s="277" t="s">
        <v>295</v>
      </c>
      <c r="C7" s="277">
        <v>3</v>
      </c>
      <c r="D7" s="277" t="s">
        <v>225</v>
      </c>
      <c r="E7" s="281">
        <v>0.2</v>
      </c>
      <c r="F7" s="416" t="s">
        <v>895</v>
      </c>
      <c r="G7" s="283" t="s">
        <v>584</v>
      </c>
      <c r="H7" s="291" t="s">
        <v>581</v>
      </c>
      <c r="I7" s="284" t="s">
        <v>489</v>
      </c>
      <c r="J7" s="290" t="s">
        <v>88</v>
      </c>
      <c r="K7" s="286"/>
      <c r="L7" s="286"/>
      <c r="M7" s="286"/>
      <c r="N7" s="277"/>
      <c r="O7" s="277"/>
      <c r="P7" s="277"/>
      <c r="Q7" s="277"/>
      <c r="R7" s="277"/>
      <c r="S7" s="277">
        <v>1</v>
      </c>
      <c r="T7" s="277">
        <f t="shared" si="0"/>
        <v>1</v>
      </c>
      <c r="U7" s="277" t="str">
        <f>VLOOKUP(T7,'PROBABILIDAD - IMPACTO'!$B$7:$C$11,2,FALSE)</f>
        <v>Rara vez</v>
      </c>
      <c r="V7" s="277">
        <v>3</v>
      </c>
      <c r="W7" s="277"/>
      <c r="X7" s="277"/>
      <c r="Y7" s="277"/>
      <c r="Z7" s="277"/>
      <c r="AA7" s="277"/>
      <c r="AB7" s="277"/>
      <c r="AC7" s="277"/>
    </row>
    <row r="8" spans="1:31" ht="54" customHeight="1" x14ac:dyDescent="0.25">
      <c r="A8" s="277" t="s">
        <v>630</v>
      </c>
      <c r="B8" s="277" t="s">
        <v>8</v>
      </c>
      <c r="C8" s="277">
        <v>4</v>
      </c>
      <c r="D8" s="277" t="s">
        <v>225</v>
      </c>
      <c r="E8" s="277"/>
      <c r="F8" s="277"/>
      <c r="G8" s="283" t="s">
        <v>914</v>
      </c>
      <c r="H8" s="288" t="s">
        <v>74</v>
      </c>
      <c r="I8" s="284" t="s">
        <v>490</v>
      </c>
      <c r="J8" s="285" t="s">
        <v>85</v>
      </c>
      <c r="K8" s="286"/>
      <c r="L8" s="286"/>
      <c r="M8" s="286"/>
      <c r="N8" s="277"/>
      <c r="O8" s="277"/>
      <c r="P8" s="277"/>
      <c r="Q8" s="277"/>
      <c r="R8" s="277"/>
      <c r="S8" s="277"/>
      <c r="T8" s="277"/>
      <c r="U8" s="277"/>
      <c r="V8" s="277"/>
      <c r="W8" s="277"/>
      <c r="X8" s="277"/>
      <c r="Y8" s="277"/>
      <c r="Z8" s="277"/>
      <c r="AA8" s="277"/>
      <c r="AB8" s="277"/>
      <c r="AC8" s="277"/>
      <c r="AE8" s="292"/>
    </row>
    <row r="9" spans="1:31" ht="54" customHeight="1" x14ac:dyDescent="0.25">
      <c r="A9" s="277" t="s">
        <v>631</v>
      </c>
      <c r="B9" s="277" t="s">
        <v>291</v>
      </c>
      <c r="C9" s="277">
        <v>5</v>
      </c>
      <c r="D9" s="277" t="s">
        <v>225</v>
      </c>
      <c r="E9" s="277"/>
      <c r="F9" s="277"/>
      <c r="G9" s="283" t="s">
        <v>850</v>
      </c>
      <c r="H9" s="287" t="s">
        <v>73</v>
      </c>
      <c r="I9" s="284" t="s">
        <v>491</v>
      </c>
      <c r="J9" s="285" t="s">
        <v>89</v>
      </c>
      <c r="K9" s="286"/>
      <c r="L9" s="286"/>
      <c r="M9" s="286"/>
      <c r="N9" s="277"/>
      <c r="O9" s="277"/>
      <c r="P9" s="277"/>
      <c r="Q9" s="277"/>
      <c r="R9" s="277"/>
      <c r="S9" s="277"/>
      <c r="T9" s="277"/>
      <c r="U9" s="277"/>
      <c r="V9" s="277"/>
      <c r="W9" s="277"/>
      <c r="X9" s="277"/>
      <c r="Y9" s="277"/>
      <c r="Z9" s="277"/>
      <c r="AA9" s="277"/>
      <c r="AB9" s="277"/>
      <c r="AC9" s="277"/>
      <c r="AE9" s="292"/>
    </row>
    <row r="10" spans="1:31" ht="54" customHeight="1" x14ac:dyDescent="0.25">
      <c r="A10" s="277" t="s">
        <v>632</v>
      </c>
      <c r="B10" s="277" t="s">
        <v>292</v>
      </c>
      <c r="C10" s="277">
        <v>6</v>
      </c>
      <c r="D10" s="277" t="s">
        <v>225</v>
      </c>
      <c r="E10" s="277"/>
      <c r="F10" s="277"/>
      <c r="G10" s="283" t="s">
        <v>851</v>
      </c>
      <c r="H10" s="282" t="s">
        <v>72</v>
      </c>
      <c r="I10" s="284" t="s">
        <v>492</v>
      </c>
      <c r="J10" s="290" t="s">
        <v>90</v>
      </c>
      <c r="K10" s="286"/>
      <c r="L10" s="286"/>
      <c r="M10" s="286"/>
      <c r="N10" s="277"/>
      <c r="O10" s="277"/>
      <c r="P10" s="277"/>
      <c r="Q10" s="277"/>
      <c r="R10" s="277"/>
      <c r="S10" s="277"/>
      <c r="T10" s="277"/>
      <c r="U10" s="277"/>
      <c r="V10" s="277"/>
      <c r="W10" s="277"/>
      <c r="X10" s="277"/>
      <c r="Y10" s="277"/>
      <c r="Z10" s="277"/>
      <c r="AA10" s="277"/>
      <c r="AB10" s="277"/>
      <c r="AC10" s="277"/>
      <c r="AE10" s="292"/>
    </row>
    <row r="11" spans="1:31" ht="15" customHeight="1" x14ac:dyDescent="0.25">
      <c r="A11" s="277" t="s">
        <v>633</v>
      </c>
      <c r="B11" s="277" t="s">
        <v>293</v>
      </c>
      <c r="C11" s="277">
        <v>7</v>
      </c>
      <c r="D11" s="277" t="s">
        <v>225</v>
      </c>
      <c r="E11" s="277"/>
      <c r="F11" s="277"/>
      <c r="G11" s="277"/>
      <c r="H11" s="277"/>
      <c r="I11" s="284" t="s">
        <v>493</v>
      </c>
      <c r="J11" s="290" t="s">
        <v>91</v>
      </c>
      <c r="K11" s="286"/>
      <c r="L11" s="286"/>
      <c r="M11" s="286"/>
      <c r="N11" s="277"/>
      <c r="O11" s="277"/>
      <c r="P11" s="277"/>
      <c r="Q11" s="277"/>
      <c r="R11" s="277"/>
      <c r="S11" s="277"/>
      <c r="T11" s="277"/>
      <c r="U11" s="277"/>
      <c r="V11" s="277"/>
      <c r="W11" s="277"/>
      <c r="X11" s="277"/>
      <c r="Y11" s="277"/>
      <c r="Z11" s="277"/>
      <c r="AA11" s="277"/>
      <c r="AB11" s="277"/>
      <c r="AC11" s="277"/>
      <c r="AE11" s="292"/>
    </row>
    <row r="12" spans="1:31" ht="15" customHeight="1" x14ac:dyDescent="0.25">
      <c r="A12" s="277" t="s">
        <v>634</v>
      </c>
      <c r="B12" s="277" t="s">
        <v>266</v>
      </c>
      <c r="C12" s="277">
        <v>8</v>
      </c>
      <c r="D12" s="277" t="s">
        <v>225</v>
      </c>
      <c r="E12" s="277"/>
      <c r="F12" s="277"/>
      <c r="G12" s="277"/>
      <c r="H12" s="277"/>
      <c r="I12" s="284" t="s">
        <v>494</v>
      </c>
      <c r="J12" s="293" t="s">
        <v>92</v>
      </c>
      <c r="K12" s="286"/>
      <c r="L12" s="286"/>
      <c r="M12" s="286"/>
      <c r="N12" s="277"/>
      <c r="O12" s="277"/>
      <c r="P12" s="277"/>
      <c r="Q12" s="277"/>
      <c r="R12" s="277"/>
      <c r="S12" s="277"/>
      <c r="T12" s="277"/>
      <c r="U12" s="277"/>
      <c r="V12" s="277"/>
      <c r="W12" s="277"/>
      <c r="X12" s="277"/>
      <c r="Y12" s="277"/>
      <c r="Z12" s="277"/>
      <c r="AA12" s="277"/>
      <c r="AB12" s="277"/>
      <c r="AC12" s="277"/>
      <c r="AE12" s="292"/>
    </row>
    <row r="13" spans="1:31" ht="15" customHeight="1" x14ac:dyDescent="0.25">
      <c r="A13" s="277" t="s">
        <v>635</v>
      </c>
      <c r="B13" s="294"/>
      <c r="C13" s="277">
        <v>9</v>
      </c>
      <c r="D13" s="277" t="s">
        <v>225</v>
      </c>
      <c r="E13" s="277"/>
      <c r="F13" s="277"/>
      <c r="G13" s="277"/>
      <c r="H13" s="277"/>
      <c r="I13" s="284" t="s">
        <v>495</v>
      </c>
      <c r="J13" s="285" t="s">
        <v>86</v>
      </c>
      <c r="K13" s="286"/>
      <c r="L13" s="286"/>
      <c r="M13" s="286"/>
      <c r="N13" s="277"/>
      <c r="O13" s="277"/>
      <c r="P13" s="277"/>
      <c r="Q13" s="277"/>
      <c r="R13" s="277"/>
      <c r="S13" s="277"/>
      <c r="T13" s="277"/>
      <c r="U13" s="277"/>
      <c r="V13" s="277"/>
      <c r="W13" s="277"/>
      <c r="X13" s="277"/>
      <c r="Y13" s="277"/>
      <c r="Z13" s="277"/>
      <c r="AA13" s="277"/>
      <c r="AB13" s="277"/>
      <c r="AC13" s="277"/>
      <c r="AE13" s="292"/>
    </row>
    <row r="14" spans="1:31" ht="15" customHeight="1" x14ac:dyDescent="0.25">
      <c r="A14" s="277" t="s">
        <v>636</v>
      </c>
      <c r="B14" s="294"/>
      <c r="C14" s="277">
        <v>10</v>
      </c>
      <c r="D14" s="277" t="s">
        <v>225</v>
      </c>
      <c r="E14" s="277" t="s">
        <v>588</v>
      </c>
      <c r="F14" s="277"/>
      <c r="G14" s="277"/>
      <c r="H14" s="277"/>
      <c r="I14" s="284" t="s">
        <v>496</v>
      </c>
      <c r="J14" s="285" t="s">
        <v>93</v>
      </c>
      <c r="K14" s="286"/>
      <c r="L14" s="286"/>
      <c r="M14" s="286"/>
      <c r="N14" s="277"/>
      <c r="O14" s="277"/>
      <c r="P14" s="277"/>
      <c r="Q14" s="277"/>
      <c r="R14" s="277"/>
      <c r="S14" s="277"/>
      <c r="T14" s="277"/>
      <c r="U14" s="277"/>
      <c r="V14" s="277"/>
      <c r="W14" s="277"/>
      <c r="X14" s="277"/>
      <c r="Y14" s="277"/>
      <c r="Z14" s="277"/>
      <c r="AA14" s="277"/>
      <c r="AB14" s="277"/>
      <c r="AC14" s="277"/>
      <c r="AE14" s="292"/>
    </row>
    <row r="15" spans="1:31" ht="15" customHeight="1" x14ac:dyDescent="0.25">
      <c r="A15" s="277" t="s">
        <v>637</v>
      </c>
      <c r="B15" s="294"/>
      <c r="C15" s="277">
        <v>11</v>
      </c>
      <c r="D15" s="277" t="s">
        <v>225</v>
      </c>
      <c r="E15" s="277" t="s">
        <v>587</v>
      </c>
      <c r="F15" s="277"/>
      <c r="G15" s="277"/>
      <c r="H15" s="277"/>
      <c r="I15" s="284" t="s">
        <v>497</v>
      </c>
      <c r="J15" s="290" t="s">
        <v>94</v>
      </c>
      <c r="K15" s="286"/>
      <c r="L15" s="286"/>
      <c r="M15" s="286"/>
      <c r="N15" s="277"/>
      <c r="O15" s="277"/>
      <c r="P15" s="277"/>
      <c r="Q15" s="277"/>
      <c r="R15" s="277"/>
      <c r="S15" s="277"/>
      <c r="T15" s="277"/>
      <c r="U15" s="277"/>
      <c r="V15" s="277"/>
      <c r="W15" s="277"/>
      <c r="X15" s="277"/>
      <c r="Y15" s="277"/>
      <c r="Z15" s="277"/>
      <c r="AA15" s="277"/>
      <c r="AB15" s="277"/>
      <c r="AC15" s="277"/>
      <c r="AE15" s="292"/>
    </row>
    <row r="16" spans="1:31" ht="15" customHeight="1" x14ac:dyDescent="0.25">
      <c r="A16" s="277" t="s">
        <v>638</v>
      </c>
      <c r="B16" s="277" t="s">
        <v>163</v>
      </c>
      <c r="C16" s="277">
        <v>12</v>
      </c>
      <c r="D16" s="277" t="s">
        <v>225</v>
      </c>
      <c r="E16" s="277" t="s">
        <v>589</v>
      </c>
      <c r="F16" s="277"/>
      <c r="G16" s="277"/>
      <c r="H16" s="277"/>
      <c r="I16" s="284" t="s">
        <v>498</v>
      </c>
      <c r="J16" s="293" t="s">
        <v>95</v>
      </c>
      <c r="K16" s="286"/>
      <c r="L16" s="286"/>
      <c r="M16" s="286"/>
      <c r="N16" s="277"/>
      <c r="O16" s="277"/>
      <c r="P16" s="277"/>
      <c r="Q16" s="277"/>
      <c r="R16" s="277"/>
      <c r="S16" s="277"/>
      <c r="T16" s="277"/>
      <c r="U16" s="277"/>
      <c r="V16" s="277"/>
      <c r="W16" s="277"/>
      <c r="X16" s="277"/>
      <c r="Y16" s="277"/>
      <c r="Z16" s="277"/>
      <c r="AA16" s="277"/>
      <c r="AB16" s="277"/>
      <c r="AC16" s="277"/>
      <c r="AE16" s="292"/>
    </row>
    <row r="17" spans="1:31" ht="15" customHeight="1" x14ac:dyDescent="0.25">
      <c r="A17" s="277" t="s">
        <v>639</v>
      </c>
      <c r="B17" s="280" t="s">
        <v>156</v>
      </c>
      <c r="C17" s="277">
        <v>13</v>
      </c>
      <c r="D17" s="277" t="s">
        <v>225</v>
      </c>
      <c r="E17" s="277" t="s">
        <v>852</v>
      </c>
      <c r="F17" s="277"/>
      <c r="G17" s="277"/>
      <c r="H17" s="277"/>
      <c r="I17" s="284" t="s">
        <v>499</v>
      </c>
      <c r="J17" s="295" t="s">
        <v>96</v>
      </c>
      <c r="K17" s="286"/>
      <c r="L17" s="286"/>
      <c r="M17" s="286"/>
      <c r="N17" s="277"/>
      <c r="O17" s="277"/>
      <c r="P17" s="277"/>
      <c r="Q17" s="277"/>
      <c r="R17" s="277"/>
      <c r="S17" s="277"/>
      <c r="T17" s="277"/>
      <c r="U17" s="277"/>
      <c r="V17" s="277"/>
      <c r="W17" s="277"/>
      <c r="X17" s="277"/>
      <c r="Y17" s="277"/>
      <c r="Z17" s="277"/>
      <c r="AA17" s="277"/>
      <c r="AB17" s="277"/>
      <c r="AC17" s="277"/>
      <c r="AE17" s="292"/>
    </row>
    <row r="18" spans="1:31" ht="15" customHeight="1" x14ac:dyDescent="0.25">
      <c r="A18" s="277" t="s">
        <v>640</v>
      </c>
      <c r="B18" s="277" t="s">
        <v>157</v>
      </c>
      <c r="C18" s="277">
        <v>14</v>
      </c>
      <c r="D18" s="277" t="s">
        <v>225</v>
      </c>
      <c r="E18" s="277"/>
      <c r="F18" s="277"/>
      <c r="G18" s="277"/>
      <c r="H18" s="277"/>
      <c r="I18" s="284" t="s">
        <v>500</v>
      </c>
      <c r="J18" s="285" t="s">
        <v>97</v>
      </c>
      <c r="K18" s="286"/>
      <c r="L18" s="286"/>
      <c r="M18" s="286"/>
      <c r="N18" s="277"/>
      <c r="O18" s="277"/>
      <c r="P18" s="277"/>
      <c r="Q18" s="277"/>
      <c r="R18" s="277"/>
      <c r="S18" s="277"/>
      <c r="T18" s="277"/>
      <c r="U18" s="277"/>
      <c r="V18" s="277"/>
      <c r="W18" s="277"/>
      <c r="X18" s="277"/>
      <c r="Y18" s="277"/>
      <c r="Z18" s="277"/>
      <c r="AA18" s="277"/>
      <c r="AB18" s="277"/>
      <c r="AC18" s="277"/>
      <c r="AE18" s="292"/>
    </row>
    <row r="19" spans="1:31" ht="15" customHeight="1" x14ac:dyDescent="0.25">
      <c r="A19" s="277" t="s">
        <v>641</v>
      </c>
      <c r="B19" s="277" t="s">
        <v>158</v>
      </c>
      <c r="C19" s="277">
        <v>15</v>
      </c>
      <c r="D19" s="277" t="s">
        <v>225</v>
      </c>
      <c r="E19" s="277"/>
      <c r="F19" s="277"/>
      <c r="G19" s="277"/>
      <c r="H19" s="277"/>
      <c r="I19" s="284" t="s">
        <v>501</v>
      </c>
      <c r="J19" s="290" t="s">
        <v>91</v>
      </c>
      <c r="K19" s="286"/>
      <c r="L19" s="286"/>
      <c r="M19" s="286"/>
      <c r="N19" s="277"/>
      <c r="O19" s="277"/>
      <c r="P19" s="277"/>
      <c r="Q19" s="277"/>
      <c r="R19" s="277"/>
      <c r="S19" s="277"/>
      <c r="T19" s="277"/>
      <c r="U19" s="277"/>
      <c r="V19" s="277"/>
      <c r="W19" s="277"/>
      <c r="X19" s="277"/>
      <c r="Y19" s="277"/>
      <c r="Z19" s="277"/>
      <c r="AA19" s="277"/>
      <c r="AB19" s="277"/>
      <c r="AC19" s="277"/>
      <c r="AE19" s="292"/>
    </row>
    <row r="20" spans="1:31" ht="15" customHeight="1" x14ac:dyDescent="0.25">
      <c r="A20" s="277" t="s">
        <v>642</v>
      </c>
      <c r="B20" s="277" t="s">
        <v>159</v>
      </c>
      <c r="C20" s="277">
        <v>16</v>
      </c>
      <c r="D20" s="277" t="s">
        <v>225</v>
      </c>
      <c r="E20" s="296" t="s">
        <v>883</v>
      </c>
      <c r="F20" s="297">
        <v>0.2</v>
      </c>
      <c r="G20" s="296"/>
      <c r="H20" s="277"/>
      <c r="I20" s="284" t="s">
        <v>502</v>
      </c>
      <c r="J20" s="293" t="s">
        <v>95</v>
      </c>
      <c r="K20" s="286"/>
      <c r="L20" s="286"/>
      <c r="M20" s="286"/>
      <c r="N20" s="277"/>
      <c r="O20" s="277"/>
      <c r="P20" s="277"/>
      <c r="Q20" s="277"/>
      <c r="R20" s="277"/>
      <c r="S20" s="277"/>
      <c r="T20" s="277"/>
      <c r="U20" s="277"/>
      <c r="V20" s="277"/>
      <c r="W20" s="277"/>
      <c r="X20" s="277"/>
      <c r="Y20" s="277"/>
      <c r="Z20" s="277"/>
      <c r="AA20" s="277"/>
      <c r="AB20" s="277"/>
      <c r="AC20" s="277"/>
      <c r="AE20" s="292"/>
    </row>
    <row r="21" spans="1:31" ht="15" customHeight="1" x14ac:dyDescent="0.25">
      <c r="A21" s="277" t="s">
        <v>643</v>
      </c>
      <c r="B21" s="277"/>
      <c r="C21" s="277">
        <v>17</v>
      </c>
      <c r="D21" s="277" t="s">
        <v>225</v>
      </c>
      <c r="E21" s="296" t="s">
        <v>887</v>
      </c>
      <c r="F21" s="298">
        <v>0.4</v>
      </c>
      <c r="G21" s="299"/>
      <c r="H21" s="277"/>
      <c r="I21" s="284" t="s">
        <v>503</v>
      </c>
      <c r="J21" s="295" t="s">
        <v>98</v>
      </c>
      <c r="K21" s="286"/>
      <c r="L21" s="286"/>
      <c r="M21" s="286"/>
      <c r="N21" s="277"/>
      <c r="O21" s="277"/>
      <c r="P21" s="277"/>
      <c r="Q21" s="277"/>
      <c r="R21" s="277"/>
      <c r="S21" s="277"/>
      <c r="T21" s="277"/>
      <c r="U21" s="277"/>
      <c r="V21" s="277"/>
      <c r="W21" s="277"/>
      <c r="X21" s="277"/>
      <c r="Y21" s="277"/>
      <c r="Z21" s="277"/>
      <c r="AA21" s="277"/>
      <c r="AB21" s="277"/>
      <c r="AC21" s="277"/>
      <c r="AE21" s="292"/>
    </row>
    <row r="22" spans="1:31" ht="15" customHeight="1" x14ac:dyDescent="0.25">
      <c r="A22" s="277" t="s">
        <v>1076</v>
      </c>
      <c r="B22" s="277"/>
      <c r="C22" s="277">
        <v>18</v>
      </c>
      <c r="D22" s="277" t="s">
        <v>225</v>
      </c>
      <c r="E22" s="296" t="s">
        <v>888</v>
      </c>
      <c r="F22" s="298">
        <v>0.6</v>
      </c>
      <c r="G22" s="299"/>
      <c r="H22" s="277"/>
      <c r="I22" s="284" t="s">
        <v>504</v>
      </c>
      <c r="J22" s="295" t="s">
        <v>99</v>
      </c>
      <c r="K22" s="286"/>
      <c r="L22" s="286"/>
      <c r="M22" s="286"/>
      <c r="N22" s="277"/>
      <c r="O22" s="277"/>
      <c r="P22" s="277"/>
      <c r="Q22" s="277"/>
      <c r="R22" s="277"/>
      <c r="S22" s="277"/>
      <c r="T22" s="277"/>
      <c r="U22" s="277"/>
      <c r="V22" s="277"/>
      <c r="W22" s="277"/>
      <c r="X22" s="277"/>
      <c r="Y22" s="277"/>
      <c r="Z22" s="277"/>
      <c r="AA22" s="277"/>
      <c r="AB22" s="277"/>
      <c r="AC22" s="277"/>
      <c r="AE22" s="292"/>
    </row>
    <row r="23" spans="1:31" ht="15" customHeight="1" x14ac:dyDescent="0.25">
      <c r="A23" s="277"/>
      <c r="B23" s="277"/>
      <c r="C23" s="277">
        <v>19</v>
      </c>
      <c r="D23" s="277" t="s">
        <v>225</v>
      </c>
      <c r="E23" s="296" t="s">
        <v>884</v>
      </c>
      <c r="F23" s="298">
        <v>0.8</v>
      </c>
      <c r="G23" s="299"/>
      <c r="H23" s="277"/>
      <c r="I23" s="284" t="s">
        <v>505</v>
      </c>
      <c r="J23" s="290" t="s">
        <v>88</v>
      </c>
      <c r="K23" s="286"/>
      <c r="L23" s="286"/>
      <c r="M23" s="286"/>
      <c r="N23" s="277"/>
      <c r="O23" s="277"/>
      <c r="P23" s="277"/>
      <c r="Q23" s="277"/>
      <c r="R23" s="277"/>
      <c r="S23" s="277"/>
      <c r="T23" s="277"/>
      <c r="U23" s="277"/>
      <c r="V23" s="277"/>
      <c r="W23" s="277"/>
      <c r="X23" s="277"/>
      <c r="Y23" s="277"/>
      <c r="Z23" s="277"/>
      <c r="AA23" s="277"/>
      <c r="AB23" s="277"/>
      <c r="AC23" s="277"/>
      <c r="AE23" s="292"/>
    </row>
    <row r="24" spans="1:31" ht="15" customHeight="1" x14ac:dyDescent="0.25">
      <c r="A24" s="277" t="s">
        <v>590</v>
      </c>
      <c r="B24" s="277"/>
      <c r="C24" s="277">
        <v>20</v>
      </c>
      <c r="D24" s="277" t="s">
        <v>225</v>
      </c>
      <c r="E24" s="296" t="s">
        <v>885</v>
      </c>
      <c r="F24" s="298">
        <v>1</v>
      </c>
      <c r="G24" s="299"/>
      <c r="H24" s="277"/>
      <c r="I24" s="284" t="s">
        <v>506</v>
      </c>
      <c r="J24" s="290" t="s">
        <v>100</v>
      </c>
      <c r="K24" s="286"/>
      <c r="L24" s="286"/>
      <c r="M24" s="286"/>
      <c r="N24" s="277"/>
      <c r="O24" s="277"/>
      <c r="P24" s="277"/>
      <c r="Q24" s="277"/>
      <c r="R24" s="277"/>
      <c r="S24" s="277"/>
      <c r="T24" s="277"/>
      <c r="U24" s="277"/>
      <c r="V24" s="277"/>
      <c r="W24" s="277"/>
      <c r="X24" s="277"/>
      <c r="Y24" s="277"/>
      <c r="Z24" s="277"/>
      <c r="AA24" s="277"/>
      <c r="AB24" s="277"/>
      <c r="AC24" s="277"/>
    </row>
    <row r="25" spans="1:31" ht="15" customHeight="1" x14ac:dyDescent="0.25">
      <c r="A25" s="277" t="s">
        <v>591</v>
      </c>
      <c r="B25" s="277" t="s">
        <v>828</v>
      </c>
      <c r="C25" s="277">
        <v>21</v>
      </c>
      <c r="D25" s="277" t="s">
        <v>225</v>
      </c>
      <c r="E25" s="277"/>
      <c r="F25" s="277"/>
      <c r="G25" s="277"/>
      <c r="H25" s="277"/>
      <c r="I25" s="284" t="s">
        <v>507</v>
      </c>
      <c r="J25" s="293" t="s">
        <v>101</v>
      </c>
      <c r="K25" s="286"/>
      <c r="L25" s="286"/>
      <c r="M25" s="286"/>
      <c r="N25" s="277"/>
      <c r="O25" s="277"/>
      <c r="P25" s="277"/>
      <c r="Q25" s="277"/>
      <c r="R25" s="277"/>
      <c r="S25" s="277"/>
      <c r="T25" s="277"/>
      <c r="U25" s="277"/>
      <c r="V25" s="277"/>
      <c r="W25" s="277"/>
      <c r="X25" s="277"/>
      <c r="Y25" s="277"/>
      <c r="Z25" s="277"/>
      <c r="AA25" s="277"/>
      <c r="AB25" s="277"/>
      <c r="AC25" s="277"/>
    </row>
    <row r="26" spans="1:31" ht="15" customHeight="1" x14ac:dyDescent="0.25">
      <c r="A26" s="277" t="s">
        <v>592</v>
      </c>
      <c r="B26" s="277" t="s">
        <v>829</v>
      </c>
      <c r="C26" s="277">
        <v>22</v>
      </c>
      <c r="D26" s="277" t="s">
        <v>225</v>
      </c>
      <c r="E26" s="277"/>
      <c r="F26" s="277"/>
      <c r="G26" s="277"/>
      <c r="H26" s="277"/>
      <c r="I26" s="284" t="s">
        <v>508</v>
      </c>
      <c r="J26" s="295" t="s">
        <v>99</v>
      </c>
      <c r="K26" s="286"/>
      <c r="L26" s="286"/>
      <c r="M26" s="286"/>
      <c r="N26" s="277"/>
      <c r="O26" s="277"/>
      <c r="P26" s="277"/>
      <c r="Q26" s="277"/>
      <c r="R26" s="277"/>
      <c r="S26" s="277"/>
      <c r="T26" s="277"/>
      <c r="U26" s="277"/>
      <c r="V26" s="277"/>
      <c r="W26" s="277"/>
      <c r="X26" s="277"/>
      <c r="Y26" s="277"/>
      <c r="Z26" s="277"/>
      <c r="AA26" s="277"/>
      <c r="AB26" s="277"/>
      <c r="AC26" s="277"/>
    </row>
    <row r="27" spans="1:31" ht="15" customHeight="1" x14ac:dyDescent="0.25">
      <c r="A27" s="277"/>
      <c r="B27" s="277" t="s">
        <v>830</v>
      </c>
      <c r="C27" s="277">
        <v>23</v>
      </c>
      <c r="D27" s="277" t="s">
        <v>225</v>
      </c>
      <c r="E27" s="277"/>
      <c r="F27" s="277"/>
      <c r="G27" s="277"/>
      <c r="H27" s="277"/>
      <c r="I27" s="284" t="s">
        <v>509</v>
      </c>
      <c r="J27" s="295" t="s">
        <v>102</v>
      </c>
      <c r="K27" s="286"/>
      <c r="L27" s="286"/>
      <c r="M27" s="286"/>
      <c r="N27" s="277"/>
      <c r="O27" s="277"/>
      <c r="P27" s="277"/>
      <c r="Q27" s="277"/>
      <c r="R27" s="277"/>
      <c r="S27" s="277"/>
      <c r="T27" s="277"/>
      <c r="U27" s="277"/>
      <c r="V27" s="277"/>
      <c r="W27" s="277"/>
      <c r="X27" s="277"/>
      <c r="Y27" s="277"/>
      <c r="Z27" s="277"/>
      <c r="AA27" s="277"/>
      <c r="AB27" s="277"/>
      <c r="AC27" s="277"/>
    </row>
    <row r="28" spans="1:31" ht="15" customHeight="1" x14ac:dyDescent="0.25">
      <c r="A28" s="277"/>
      <c r="B28" s="277" t="s">
        <v>36</v>
      </c>
      <c r="C28" s="277">
        <v>24</v>
      </c>
      <c r="D28" s="277" t="s">
        <v>225</v>
      </c>
      <c r="E28" s="277" t="s">
        <v>582</v>
      </c>
      <c r="F28" s="300">
        <v>1</v>
      </c>
      <c r="G28" s="277"/>
      <c r="H28" s="277"/>
      <c r="I28" s="284" t="s">
        <v>326</v>
      </c>
      <c r="J28" s="293" t="s">
        <v>175</v>
      </c>
      <c r="K28" s="286"/>
      <c r="L28" s="286"/>
      <c r="M28" s="286"/>
      <c r="N28" s="277"/>
      <c r="O28" s="277"/>
      <c r="P28" s="277"/>
      <c r="Q28" s="277"/>
      <c r="R28" s="277"/>
      <c r="S28" s="277"/>
      <c r="T28" s="277"/>
      <c r="U28" s="277"/>
      <c r="V28" s="277"/>
      <c r="W28" s="277"/>
      <c r="X28" s="277"/>
      <c r="Y28" s="277"/>
      <c r="Z28" s="277"/>
      <c r="AA28" s="277"/>
      <c r="AB28" s="277"/>
      <c r="AC28" s="277"/>
    </row>
    <row r="29" spans="1:31" ht="15" customHeight="1" x14ac:dyDescent="0.25">
      <c r="A29" s="277"/>
      <c r="B29" s="277" t="s">
        <v>1077</v>
      </c>
      <c r="C29" s="277">
        <v>25</v>
      </c>
      <c r="D29" s="277" t="s">
        <v>225</v>
      </c>
      <c r="E29" s="277" t="s">
        <v>586</v>
      </c>
      <c r="F29" s="300">
        <v>0.8</v>
      </c>
      <c r="G29" s="277"/>
      <c r="H29" s="277"/>
      <c r="I29" s="284" t="s">
        <v>327</v>
      </c>
      <c r="J29" s="290" t="s">
        <v>176</v>
      </c>
      <c r="K29" s="286"/>
      <c r="L29" s="286"/>
      <c r="M29" s="286"/>
      <c r="N29" s="277"/>
      <c r="O29" s="277"/>
      <c r="P29" s="277"/>
      <c r="Q29" s="277"/>
      <c r="R29" s="277"/>
      <c r="S29" s="277"/>
      <c r="T29" s="277"/>
      <c r="U29" s="277"/>
      <c r="V29" s="277"/>
      <c r="W29" s="277"/>
      <c r="X29" s="277"/>
      <c r="Y29" s="277"/>
      <c r="Z29" s="277"/>
      <c r="AA29" s="277"/>
      <c r="AB29" s="277"/>
      <c r="AC29" s="277"/>
    </row>
    <row r="30" spans="1:31" ht="15" customHeight="1" x14ac:dyDescent="0.25">
      <c r="A30" s="277" t="s">
        <v>732</v>
      </c>
      <c r="B30" s="277"/>
      <c r="C30" s="277">
        <v>26</v>
      </c>
      <c r="D30" s="277" t="s">
        <v>225</v>
      </c>
      <c r="E30" s="277" t="s">
        <v>583</v>
      </c>
      <c r="F30" s="300">
        <v>0.6</v>
      </c>
      <c r="G30" s="277"/>
      <c r="H30" s="277"/>
      <c r="I30" s="301" t="s">
        <v>328</v>
      </c>
      <c r="J30" s="285" t="s">
        <v>173</v>
      </c>
      <c r="K30" s="286"/>
      <c r="L30" s="286"/>
      <c r="M30" s="286"/>
      <c r="N30" s="277"/>
      <c r="O30" s="277"/>
      <c r="P30" s="277"/>
      <c r="Q30" s="277"/>
      <c r="R30" s="277"/>
      <c r="S30" s="277"/>
      <c r="T30" s="277"/>
      <c r="U30" s="277"/>
      <c r="V30" s="277"/>
      <c r="W30" s="277"/>
      <c r="X30" s="277"/>
      <c r="Y30" s="277"/>
      <c r="Z30" s="277"/>
      <c r="AA30" s="277"/>
      <c r="AB30" s="277"/>
      <c r="AC30" s="277"/>
    </row>
    <row r="31" spans="1:31" ht="15" customHeight="1" x14ac:dyDescent="0.25">
      <c r="A31" s="277" t="s">
        <v>906</v>
      </c>
      <c r="B31" s="277" t="s">
        <v>842</v>
      </c>
      <c r="C31" s="277">
        <v>27</v>
      </c>
      <c r="D31" s="277" t="s">
        <v>225</v>
      </c>
      <c r="E31" s="277" t="s">
        <v>585</v>
      </c>
      <c r="F31" s="300">
        <v>0.4</v>
      </c>
      <c r="G31" s="277"/>
      <c r="H31" s="277"/>
      <c r="I31" s="301" t="s">
        <v>329</v>
      </c>
      <c r="J31" s="293" t="s">
        <v>177</v>
      </c>
      <c r="K31" s="286"/>
      <c r="L31" s="286"/>
      <c r="M31" s="286"/>
      <c r="N31" s="277"/>
      <c r="O31" s="277"/>
      <c r="P31" s="277"/>
      <c r="Q31" s="277"/>
      <c r="R31" s="277"/>
      <c r="S31" s="277"/>
      <c r="T31" s="277"/>
      <c r="U31" s="277"/>
      <c r="V31" s="277"/>
      <c r="W31" s="277"/>
      <c r="X31" s="277"/>
      <c r="Y31" s="277"/>
      <c r="Z31" s="277"/>
      <c r="AA31" s="277"/>
      <c r="AB31" s="277"/>
      <c r="AC31" s="277"/>
    </row>
    <row r="32" spans="1:31" ht="15" customHeight="1" x14ac:dyDescent="0.25">
      <c r="A32" s="277" t="s">
        <v>599</v>
      </c>
      <c r="B32" s="277" t="s">
        <v>843</v>
      </c>
      <c r="C32" s="277">
        <v>28</v>
      </c>
      <c r="D32" s="277" t="s">
        <v>225</v>
      </c>
      <c r="E32" s="277" t="s">
        <v>584</v>
      </c>
      <c r="F32" s="300">
        <v>0.2</v>
      </c>
      <c r="G32" s="277"/>
      <c r="H32" s="277"/>
      <c r="I32" s="301" t="s">
        <v>330</v>
      </c>
      <c r="J32" s="290" t="s">
        <v>174</v>
      </c>
      <c r="K32" s="286"/>
      <c r="L32" s="286"/>
      <c r="M32" s="286"/>
      <c r="N32" s="277"/>
      <c r="O32" s="277"/>
      <c r="P32" s="277"/>
      <c r="Q32" s="277"/>
      <c r="R32" s="277"/>
      <c r="S32" s="277"/>
      <c r="T32" s="277"/>
      <c r="U32" s="277"/>
      <c r="V32" s="277"/>
      <c r="W32" s="277"/>
      <c r="X32" s="277"/>
      <c r="Y32" s="277"/>
      <c r="Z32" s="277"/>
      <c r="AA32" s="277"/>
      <c r="AB32" s="277"/>
      <c r="AC32" s="277"/>
    </row>
    <row r="33" spans="1:40" ht="15" customHeight="1" x14ac:dyDescent="0.25">
      <c r="A33" s="277"/>
      <c r="B33" s="277" t="s">
        <v>844</v>
      </c>
      <c r="C33" s="277">
        <v>29</v>
      </c>
      <c r="D33" s="277" t="s">
        <v>225</v>
      </c>
      <c r="E33" s="303" t="s">
        <v>849</v>
      </c>
      <c r="F33" s="300">
        <v>0.6</v>
      </c>
      <c r="G33" s="277"/>
      <c r="H33" s="277"/>
      <c r="I33" s="301" t="s">
        <v>331</v>
      </c>
      <c r="J33" s="285" t="s">
        <v>178</v>
      </c>
      <c r="K33" s="286"/>
      <c r="L33" s="1506" t="s">
        <v>296</v>
      </c>
      <c r="M33" s="1506"/>
      <c r="N33" s="1506"/>
      <c r="O33" s="277"/>
      <c r="P33" s="277"/>
      <c r="Q33" s="277"/>
      <c r="R33" s="277"/>
      <c r="S33" s="277"/>
      <c r="T33" s="277"/>
      <c r="U33" s="277"/>
      <c r="V33" s="277"/>
      <c r="W33" s="277"/>
      <c r="X33" s="277"/>
      <c r="Y33" s="277"/>
      <c r="Z33" s="277"/>
      <c r="AA33" s="277"/>
      <c r="AB33" s="277"/>
      <c r="AC33" s="277"/>
    </row>
    <row r="34" spans="1:40" ht="15" customHeight="1" x14ac:dyDescent="0.25">
      <c r="A34" s="277" t="s">
        <v>604</v>
      </c>
      <c r="B34" s="277" t="s">
        <v>845</v>
      </c>
      <c r="C34" s="277">
        <v>30</v>
      </c>
      <c r="D34" s="277" t="s">
        <v>225</v>
      </c>
      <c r="E34" s="277" t="s">
        <v>850</v>
      </c>
      <c r="F34" s="300">
        <v>0.8</v>
      </c>
      <c r="G34" s="277"/>
      <c r="H34" s="277"/>
      <c r="I34" s="301" t="s">
        <v>332</v>
      </c>
      <c r="J34" s="293" t="s">
        <v>179</v>
      </c>
      <c r="K34" s="286"/>
      <c r="L34" s="286">
        <v>25</v>
      </c>
      <c r="M34" s="286">
        <v>15</v>
      </c>
      <c r="N34" s="277">
        <v>10</v>
      </c>
      <c r="O34" s="286">
        <v>25</v>
      </c>
      <c r="P34" s="286">
        <v>15</v>
      </c>
      <c r="Q34" s="277"/>
      <c r="R34" s="277" t="s">
        <v>304</v>
      </c>
      <c r="S34" s="277"/>
      <c r="T34" s="277"/>
      <c r="U34" s="277"/>
      <c r="V34" s="277"/>
      <c r="W34" s="277"/>
      <c r="X34" s="277"/>
      <c r="Y34" s="277"/>
      <c r="Z34" s="277"/>
      <c r="AA34" s="277"/>
      <c r="AB34" s="277"/>
      <c r="AC34" s="277"/>
    </row>
    <row r="35" spans="1:40" ht="15" customHeight="1" x14ac:dyDescent="0.25">
      <c r="A35" s="277" t="s">
        <v>605</v>
      </c>
      <c r="B35" s="277" t="s">
        <v>846</v>
      </c>
      <c r="C35" s="277">
        <v>31</v>
      </c>
      <c r="D35" s="277" t="s">
        <v>225</v>
      </c>
      <c r="E35" s="277" t="s">
        <v>851</v>
      </c>
      <c r="F35" s="300">
        <v>1</v>
      </c>
      <c r="G35" s="277"/>
      <c r="H35" s="277"/>
      <c r="I35" s="301" t="s">
        <v>333</v>
      </c>
      <c r="J35" s="290" t="s">
        <v>180</v>
      </c>
      <c r="K35" s="286"/>
      <c r="L35" s="286">
        <v>0</v>
      </c>
      <c r="M35" s="286">
        <v>0</v>
      </c>
      <c r="N35" s="277">
        <v>0</v>
      </c>
      <c r="O35" s="286">
        <v>0</v>
      </c>
      <c r="P35" s="286">
        <v>0</v>
      </c>
      <c r="Q35" s="277"/>
      <c r="R35" s="277" t="s">
        <v>879</v>
      </c>
      <c r="S35" s="277"/>
      <c r="T35" s="277"/>
      <c r="U35" s="277"/>
      <c r="V35" s="277"/>
      <c r="W35" s="277"/>
      <c r="X35" s="277"/>
      <c r="Y35" s="277"/>
      <c r="Z35" s="277"/>
      <c r="AA35" s="277"/>
      <c r="AB35" s="277"/>
      <c r="AC35" s="277"/>
    </row>
    <row r="36" spans="1:40" ht="15" customHeight="1" x14ac:dyDescent="0.25">
      <c r="A36" s="277" t="s">
        <v>606</v>
      </c>
      <c r="B36" s="277" t="s">
        <v>847</v>
      </c>
      <c r="C36" s="277">
        <v>32</v>
      </c>
      <c r="D36" s="277" t="s">
        <v>225</v>
      </c>
      <c r="E36" s="277"/>
      <c r="F36" s="277"/>
      <c r="G36" s="277"/>
      <c r="H36" s="277"/>
      <c r="I36" s="284" t="s">
        <v>334</v>
      </c>
      <c r="J36" s="285" t="s">
        <v>181</v>
      </c>
      <c r="K36" s="286"/>
      <c r="L36" s="286"/>
      <c r="M36" s="286"/>
      <c r="N36" s="277"/>
      <c r="O36" s="277"/>
      <c r="P36" s="277"/>
      <c r="Q36" s="277"/>
      <c r="R36" s="277" t="s">
        <v>880</v>
      </c>
      <c r="S36" s="277"/>
      <c r="T36" s="277" t="s">
        <v>301</v>
      </c>
      <c r="U36" s="277"/>
      <c r="V36" s="286" t="s">
        <v>228</v>
      </c>
      <c r="W36" s="277" t="s">
        <v>345</v>
      </c>
      <c r="X36" s="277"/>
      <c r="Y36" s="277"/>
      <c r="Z36" s="277"/>
      <c r="AA36" s="277"/>
      <c r="AB36" s="277"/>
      <c r="AC36" s="277"/>
    </row>
    <row r="37" spans="1:40" ht="15" customHeight="1" x14ac:dyDescent="0.25">
      <c r="A37" s="277" t="s">
        <v>607</v>
      </c>
      <c r="B37" s="277" t="s">
        <v>848</v>
      </c>
      <c r="C37" s="277">
        <v>33</v>
      </c>
      <c r="D37" s="277" t="s">
        <v>225</v>
      </c>
      <c r="E37" s="277"/>
      <c r="F37" s="277"/>
      <c r="G37" s="277"/>
      <c r="H37" s="277"/>
      <c r="I37" s="284" t="s">
        <v>335</v>
      </c>
      <c r="J37" s="293" t="s">
        <v>182</v>
      </c>
      <c r="K37" s="286"/>
      <c r="L37" s="286"/>
      <c r="M37" s="286"/>
      <c r="N37" s="277"/>
      <c r="O37" s="277"/>
      <c r="P37" s="277"/>
      <c r="Q37" s="277"/>
      <c r="R37" s="277" t="s">
        <v>881</v>
      </c>
      <c r="S37" s="302" t="s">
        <v>262</v>
      </c>
      <c r="T37" s="277" t="s">
        <v>261</v>
      </c>
      <c r="U37" s="277"/>
      <c r="V37" s="286" t="s">
        <v>74</v>
      </c>
      <c r="W37" s="277" t="s">
        <v>346</v>
      </c>
      <c r="X37" s="277"/>
      <c r="Y37" s="277"/>
      <c r="Z37" s="277"/>
      <c r="AA37" s="277"/>
      <c r="AB37" s="277"/>
      <c r="AC37" s="277"/>
    </row>
    <row r="38" spans="1:40" ht="15" customHeight="1" x14ac:dyDescent="0.25">
      <c r="A38" s="277"/>
      <c r="B38" s="277"/>
      <c r="C38" s="277">
        <v>34</v>
      </c>
      <c r="D38" s="277" t="s">
        <v>225</v>
      </c>
      <c r="E38" s="277" t="s">
        <v>679</v>
      </c>
      <c r="F38" s="277"/>
      <c r="G38" s="277"/>
      <c r="H38" s="277"/>
      <c r="I38" s="284" t="s">
        <v>336</v>
      </c>
      <c r="J38" s="293" t="s">
        <v>177</v>
      </c>
      <c r="K38" s="286"/>
      <c r="L38" s="286"/>
      <c r="M38" s="286"/>
      <c r="N38" s="277"/>
      <c r="O38" s="277"/>
      <c r="P38" s="277"/>
      <c r="Q38" s="277"/>
      <c r="R38" s="277" t="s">
        <v>882</v>
      </c>
      <c r="S38" s="302" t="s">
        <v>264</v>
      </c>
      <c r="T38" s="277" t="s">
        <v>263</v>
      </c>
      <c r="U38" s="277"/>
      <c r="V38" s="286" t="s">
        <v>225</v>
      </c>
      <c r="W38" s="277" t="s">
        <v>347</v>
      </c>
      <c r="X38" s="277"/>
      <c r="Y38" s="277"/>
      <c r="Z38" s="277"/>
      <c r="AA38" s="277"/>
      <c r="AB38" s="277"/>
      <c r="AC38" s="277"/>
    </row>
    <row r="39" spans="1:40" ht="15" customHeight="1" x14ac:dyDescent="0.25">
      <c r="A39" s="277" t="s">
        <v>677</v>
      </c>
      <c r="B39" s="277"/>
      <c r="C39" s="277">
        <v>35</v>
      </c>
      <c r="D39" s="277" t="s">
        <v>225</v>
      </c>
      <c r="E39" s="303" t="s">
        <v>680</v>
      </c>
      <c r="F39" s="277" t="s">
        <v>915</v>
      </c>
      <c r="G39" s="277"/>
      <c r="H39" s="277"/>
      <c r="I39" s="284" t="s">
        <v>337</v>
      </c>
      <c r="J39" s="290" t="s">
        <v>183</v>
      </c>
      <c r="K39" s="286"/>
      <c r="L39" s="304" t="s">
        <v>228</v>
      </c>
      <c r="M39" s="286" t="s">
        <v>189</v>
      </c>
      <c r="N39" s="277">
        <v>0</v>
      </c>
      <c r="O39" s="305" t="s">
        <v>348</v>
      </c>
      <c r="P39" s="306" t="s">
        <v>577</v>
      </c>
      <c r="Q39" s="277">
        <v>100</v>
      </c>
      <c r="R39" s="286" t="s">
        <v>297</v>
      </c>
      <c r="S39" s="302" t="s">
        <v>265</v>
      </c>
      <c r="T39" s="286" t="s">
        <v>303</v>
      </c>
      <c r="U39" s="277"/>
      <c r="V39" s="277"/>
      <c r="W39" s="277"/>
      <c r="X39" s="277"/>
      <c r="Y39" s="277"/>
      <c r="Z39" s="277"/>
      <c r="AA39" s="277"/>
      <c r="AB39" s="277"/>
      <c r="AC39" s="277"/>
    </row>
    <row r="40" spans="1:40" ht="15" customHeight="1" x14ac:dyDescent="0.25">
      <c r="A40" s="277" t="s">
        <v>675</v>
      </c>
      <c r="B40" s="277"/>
      <c r="C40" s="277">
        <v>36</v>
      </c>
      <c r="D40" s="277" t="s">
        <v>225</v>
      </c>
      <c r="E40" s="303" t="s">
        <v>681</v>
      </c>
      <c r="F40" s="277" t="s">
        <v>916</v>
      </c>
      <c r="G40" s="277"/>
      <c r="H40" s="277"/>
      <c r="I40" s="284" t="s">
        <v>338</v>
      </c>
      <c r="J40" s="293" t="s">
        <v>341</v>
      </c>
      <c r="K40" s="286"/>
      <c r="L40" s="307" t="s">
        <v>74</v>
      </c>
      <c r="M40" s="286" t="s">
        <v>39</v>
      </c>
      <c r="N40" s="277">
        <v>1</v>
      </c>
      <c r="O40" s="305" t="s">
        <v>349</v>
      </c>
      <c r="P40" s="308" t="s">
        <v>578</v>
      </c>
      <c r="Q40" s="277">
        <v>50</v>
      </c>
      <c r="R40" s="286" t="s">
        <v>298</v>
      </c>
      <c r="S40" s="302" t="s">
        <v>300</v>
      </c>
      <c r="T40" s="286" t="s">
        <v>271</v>
      </c>
      <c r="U40" s="277"/>
      <c r="V40" s="277"/>
      <c r="W40" s="277"/>
      <c r="X40" s="277"/>
      <c r="Y40" s="277"/>
      <c r="Z40" s="277"/>
      <c r="AA40" s="277"/>
      <c r="AB40" s="277"/>
      <c r="AC40" s="277"/>
    </row>
    <row r="41" spans="1:40" ht="15" customHeight="1" x14ac:dyDescent="0.25">
      <c r="A41" s="277" t="s">
        <v>676</v>
      </c>
      <c r="B41" s="277"/>
      <c r="C41" s="277">
        <v>37</v>
      </c>
      <c r="D41" s="277" t="s">
        <v>225</v>
      </c>
      <c r="E41" s="303" t="s">
        <v>682</v>
      </c>
      <c r="F41" s="277" t="s">
        <v>604</v>
      </c>
      <c r="G41" s="277"/>
      <c r="H41" s="277"/>
      <c r="I41" s="284" t="s">
        <v>339</v>
      </c>
      <c r="J41" s="293" t="s">
        <v>182</v>
      </c>
      <c r="K41" s="286"/>
      <c r="L41" s="309" t="s">
        <v>225</v>
      </c>
      <c r="M41" s="286"/>
      <c r="N41" s="277">
        <v>2</v>
      </c>
      <c r="O41" s="305" t="s">
        <v>350</v>
      </c>
      <c r="P41" s="305"/>
      <c r="Q41" s="277">
        <v>0</v>
      </c>
      <c r="R41" s="286" t="s">
        <v>299</v>
      </c>
      <c r="S41" s="277"/>
      <c r="T41" s="277" t="s">
        <v>302</v>
      </c>
      <c r="U41" s="277"/>
      <c r="V41" s="277"/>
      <c r="W41" s="277"/>
      <c r="X41" s="277"/>
      <c r="Y41" s="277"/>
      <c r="Z41" s="277"/>
      <c r="AA41" s="277"/>
      <c r="AB41" s="277"/>
      <c r="AC41" s="277"/>
    </row>
    <row r="42" spans="1:40" ht="15" customHeight="1" x14ac:dyDescent="0.25">
      <c r="A42" s="277"/>
      <c r="B42" s="277"/>
      <c r="C42" s="277">
        <v>38</v>
      </c>
      <c r="D42" s="277" t="s">
        <v>225</v>
      </c>
      <c r="E42" s="303" t="s">
        <v>683</v>
      </c>
      <c r="F42" s="277" t="s">
        <v>605</v>
      </c>
      <c r="G42" s="277"/>
      <c r="H42" s="277"/>
      <c r="I42" s="284" t="s">
        <v>340</v>
      </c>
      <c r="J42" s="293" t="s">
        <v>177</v>
      </c>
      <c r="K42" s="286"/>
      <c r="L42" s="286"/>
      <c r="M42" s="286"/>
      <c r="N42" s="277"/>
      <c r="O42" s="277"/>
      <c r="P42" s="277"/>
      <c r="Q42" s="277"/>
      <c r="R42" s="277"/>
      <c r="S42" s="277"/>
      <c r="T42" s="277"/>
      <c r="U42" s="277"/>
      <c r="V42" s="277"/>
      <c r="W42" s="277"/>
      <c r="X42" s="277"/>
      <c r="Y42" s="277"/>
      <c r="Z42" s="277"/>
      <c r="AA42" s="277"/>
      <c r="AB42" s="277"/>
      <c r="AC42" s="277"/>
    </row>
    <row r="43" spans="1:40" ht="31.5" x14ac:dyDescent="0.25">
      <c r="A43" s="277" t="s">
        <v>731</v>
      </c>
      <c r="B43" s="277"/>
      <c r="C43" s="277">
        <v>39</v>
      </c>
      <c r="D43" s="277" t="s">
        <v>225</v>
      </c>
      <c r="E43" s="303" t="s">
        <v>684</v>
      </c>
      <c r="F43" s="277" t="s">
        <v>606</v>
      </c>
      <c r="G43" s="277"/>
      <c r="H43" s="277"/>
      <c r="I43" s="310"/>
      <c r="J43" s="311"/>
      <c r="K43" s="286"/>
      <c r="L43" s="312" t="s">
        <v>260</v>
      </c>
      <c r="M43" s="286"/>
      <c r="N43" s="277"/>
      <c r="O43" s="277"/>
      <c r="P43" s="277"/>
      <c r="Q43" s="277"/>
      <c r="R43" s="277"/>
      <c r="S43" s="277"/>
      <c r="T43" s="277"/>
      <c r="U43" s="277"/>
      <c r="V43" s="277"/>
      <c r="W43" s="277"/>
      <c r="X43" s="277"/>
      <c r="Y43" s="277"/>
      <c r="Z43" s="277"/>
      <c r="AA43" s="277"/>
      <c r="AB43" s="277"/>
      <c r="AC43" s="277"/>
    </row>
    <row r="44" spans="1:40" ht="31.5" x14ac:dyDescent="0.25">
      <c r="A44" s="277" t="s">
        <v>260</v>
      </c>
      <c r="B44" s="277"/>
      <c r="C44" s="277">
        <v>40</v>
      </c>
      <c r="D44" s="277" t="s">
        <v>225</v>
      </c>
      <c r="E44" s="303" t="s">
        <v>685</v>
      </c>
      <c r="F44" s="277" t="s">
        <v>607</v>
      </c>
      <c r="G44" s="277"/>
      <c r="H44" s="277"/>
      <c r="I44" s="310"/>
      <c r="J44" s="311"/>
      <c r="K44" s="286"/>
      <c r="L44" s="286"/>
      <c r="M44" s="286"/>
      <c r="N44" s="277"/>
      <c r="O44" s="277"/>
      <c r="P44" s="277"/>
      <c r="Q44" s="277"/>
      <c r="R44" s="277"/>
      <c r="S44" s="277"/>
      <c r="T44" s="277"/>
      <c r="U44" s="277"/>
      <c r="V44" s="277"/>
      <c r="W44" s="277"/>
      <c r="X44" s="277"/>
      <c r="Y44" s="277"/>
      <c r="Z44" s="277"/>
      <c r="AA44" s="277"/>
      <c r="AB44" s="277"/>
      <c r="AC44" s="277"/>
    </row>
    <row r="45" spans="1:40" ht="31.5" x14ac:dyDescent="0.25">
      <c r="A45" s="277"/>
      <c r="B45" s="277"/>
      <c r="C45" s="277">
        <v>41</v>
      </c>
      <c r="D45" s="277" t="s">
        <v>225</v>
      </c>
      <c r="E45" s="303" t="s">
        <v>686</v>
      </c>
      <c r="F45" s="277"/>
      <c r="G45" s="277"/>
      <c r="H45" s="277"/>
      <c r="I45" s="310"/>
      <c r="J45" s="311"/>
      <c r="K45" s="286"/>
      <c r="L45" s="286"/>
      <c r="M45" s="286"/>
      <c r="N45" s="277"/>
      <c r="O45" s="277"/>
      <c r="P45" s="277"/>
      <c r="Q45" s="277"/>
      <c r="R45" s="277"/>
      <c r="S45" s="277"/>
      <c r="T45" s="277"/>
      <c r="U45" s="277"/>
      <c r="V45" s="277"/>
      <c r="W45" s="277"/>
      <c r="X45" s="277"/>
      <c r="Y45" s="277"/>
      <c r="Z45" s="277"/>
      <c r="AA45" s="277"/>
      <c r="AB45" s="277"/>
      <c r="AC45" s="277"/>
    </row>
    <row r="46" spans="1:40" ht="32.25" thickBot="1" x14ac:dyDescent="0.3">
      <c r="A46" s="277" t="s">
        <v>268</v>
      </c>
      <c r="B46" s="277"/>
      <c r="C46" s="277">
        <v>42</v>
      </c>
      <c r="D46" s="277" t="s">
        <v>225</v>
      </c>
      <c r="E46" s="303" t="s">
        <v>687</v>
      </c>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row>
    <row r="47" spans="1:40" ht="31.5" x14ac:dyDescent="0.25">
      <c r="A47" s="277" t="s">
        <v>875</v>
      </c>
      <c r="B47" s="277"/>
      <c r="C47" s="277">
        <v>43</v>
      </c>
      <c r="D47" s="277" t="s">
        <v>225</v>
      </c>
      <c r="E47" s="303" t="s">
        <v>688</v>
      </c>
      <c r="F47" s="277"/>
      <c r="G47" s="313" t="s">
        <v>160</v>
      </c>
      <c r="H47" s="314"/>
      <c r="I47" s="314"/>
      <c r="J47" s="314"/>
      <c r="K47" s="314"/>
      <c r="L47" s="314"/>
      <c r="M47" s="314"/>
      <c r="N47" s="314"/>
      <c r="O47" s="314"/>
      <c r="P47" s="314"/>
      <c r="Q47" s="314"/>
      <c r="R47" s="315"/>
      <c r="S47" s="277"/>
      <c r="T47" s="1517" t="s">
        <v>161</v>
      </c>
      <c r="U47" s="1518"/>
      <c r="V47" s="1518"/>
      <c r="W47" s="1518"/>
      <c r="X47" s="1518"/>
      <c r="Y47" s="1518"/>
      <c r="Z47" s="1518"/>
      <c r="AA47" s="1518"/>
      <c r="AB47" s="1518"/>
      <c r="AC47" s="1519"/>
      <c r="AE47" s="1507" t="s">
        <v>162</v>
      </c>
      <c r="AF47" s="1508"/>
      <c r="AG47" s="1508"/>
      <c r="AH47" s="1508"/>
      <c r="AI47" s="1508"/>
      <c r="AJ47" s="1508"/>
      <c r="AK47" s="1508"/>
      <c r="AL47" s="1508"/>
      <c r="AM47" s="1508"/>
      <c r="AN47" s="1509"/>
    </row>
    <row r="48" spans="1:40" ht="31.5" x14ac:dyDescent="0.25">
      <c r="A48" s="277" t="s">
        <v>877</v>
      </c>
      <c r="B48" s="277"/>
      <c r="C48" s="277">
        <v>44</v>
      </c>
      <c r="D48" s="277" t="s">
        <v>225</v>
      </c>
      <c r="E48" s="303" t="s">
        <v>689</v>
      </c>
      <c r="F48" s="277"/>
      <c r="G48" s="316" t="s">
        <v>81</v>
      </c>
      <c r="H48" s="278"/>
      <c r="I48" s="310" t="s">
        <v>82</v>
      </c>
      <c r="J48" s="317" t="s">
        <v>77</v>
      </c>
      <c r="K48" s="317" t="s">
        <v>79</v>
      </c>
      <c r="L48" s="1514" t="s">
        <v>80</v>
      </c>
      <c r="M48" s="1514"/>
      <c r="N48" s="317" t="s">
        <v>78</v>
      </c>
      <c r="O48" s="318" t="s">
        <v>83</v>
      </c>
      <c r="P48" s="318"/>
      <c r="Q48" s="1515" t="s">
        <v>80</v>
      </c>
      <c r="R48" s="1516"/>
      <c r="S48" s="277"/>
      <c r="T48" s="316" t="s">
        <v>81</v>
      </c>
      <c r="U48" s="310" t="s">
        <v>82</v>
      </c>
      <c r="V48" s="317" t="s">
        <v>77</v>
      </c>
      <c r="W48" s="317" t="s">
        <v>79</v>
      </c>
      <c r="X48" s="1514" t="s">
        <v>80</v>
      </c>
      <c r="Y48" s="1514"/>
      <c r="Z48" s="317" t="s">
        <v>78</v>
      </c>
      <c r="AA48" s="318" t="s">
        <v>83</v>
      </c>
      <c r="AB48" s="1515" t="s">
        <v>80</v>
      </c>
      <c r="AC48" s="1516"/>
      <c r="AE48" s="319" t="s">
        <v>81</v>
      </c>
      <c r="AF48" s="320" t="s">
        <v>82</v>
      </c>
      <c r="AG48" s="321" t="s">
        <v>77</v>
      </c>
      <c r="AH48" s="321" t="s">
        <v>79</v>
      </c>
      <c r="AI48" s="1510" t="s">
        <v>80</v>
      </c>
      <c r="AJ48" s="1510"/>
      <c r="AK48" s="321" t="s">
        <v>78</v>
      </c>
      <c r="AL48" s="322" t="s">
        <v>83</v>
      </c>
      <c r="AM48" s="1511" t="s">
        <v>80</v>
      </c>
      <c r="AN48" s="1512"/>
    </row>
    <row r="49" spans="1:40" ht="31.5" x14ac:dyDescent="0.25">
      <c r="A49" s="277" t="s">
        <v>876</v>
      </c>
      <c r="B49" s="277"/>
      <c r="C49" s="277">
        <v>45</v>
      </c>
      <c r="D49" s="277" t="s">
        <v>225</v>
      </c>
      <c r="E49" s="303" t="s">
        <v>690</v>
      </c>
      <c r="F49" s="277"/>
      <c r="G49" s="323" t="e">
        <f>CONCATENATE('3. MATRIZ DE RIESGOS'!#REF!," ",'3. MATRIZ DE RIESGOS'!#REF!," ",'3. MATRIZ DE RIESGOS'!Q23," ",'3. MATRIZ DE RIESGOS'!#REF!)</f>
        <v>#REF!</v>
      </c>
      <c r="H49" s="310"/>
      <c r="I49" s="310" t="e">
        <f>CONCATENATE(L49," ",M49," ",Q49," ",R49)</f>
        <v>#REF!</v>
      </c>
      <c r="J49" s="278" t="e">
        <f>'3. MATRIZ DE RIESGOS'!#REF!</f>
        <v>#REF!</v>
      </c>
      <c r="K49" s="278">
        <f>IF('CALIFICACIÓN DE LOS CONTROLES'!J63=Listas!$J$48,'CALIFICACIÓN DE LOS CONTROLES'!H63,0)</f>
        <v>0</v>
      </c>
      <c r="L49" s="324" t="e">
        <f>J49-K49</f>
        <v>#REF!</v>
      </c>
      <c r="M49" s="325" t="e">
        <f>VLOOKUP(L49,'PROBABILIDAD - IMPACTO'!$B$7:$C$11,2,FALSE)</f>
        <v>#REF!</v>
      </c>
      <c r="N49" s="278">
        <f>'3. MATRIZ DE RIESGOS'!Q23</f>
        <v>0</v>
      </c>
      <c r="O49" s="278">
        <f>IF('CALIFICACIÓN DE LOS CONTROLES'!J63=Listas!$N$48,'CALIFICACIÓN DE LOS CONTROLES'!H63,0)</f>
        <v>0</v>
      </c>
      <c r="P49" s="278"/>
      <c r="Q49" s="326">
        <f>N49-O49</f>
        <v>0</v>
      </c>
      <c r="R49" s="327" t="e">
        <f>VLOOKUP(Q49,'PROBABILIDAD - IMPACTO'!$B$19:$C$26,2,FALSE)</f>
        <v>#N/A</v>
      </c>
      <c r="S49" s="277"/>
      <c r="T49" s="323" t="e">
        <f>CONCATENATE('3. MATRIZ DE RIESGOS'!#REF!," ",'3. MATRIZ DE RIESGOS'!#REF!," ",'3. MATRIZ DE RIESGOS'!#REF!," ",'3. MATRIZ DE RIESGOS'!#REF!)</f>
        <v>#REF!</v>
      </c>
      <c r="U49" s="310" t="e">
        <f>CONCATENATE(X49," ",Y49," ",AB49," ",AC49)</f>
        <v>#REF!</v>
      </c>
      <c r="V49" s="278" t="e">
        <f>'3. MATRIZ DE RIESGOS'!#REF!</f>
        <v>#REF!</v>
      </c>
      <c r="W49" s="278">
        <f>IF('CALIFI DE LOS CONTROL I SEM '!$H$14=Listas!$J$48,'CALIFI DE LOS CONTROL I SEM '!$F$14,0)</f>
        <v>0</v>
      </c>
      <c r="X49" s="324" t="e">
        <f>V49-W49</f>
        <v>#REF!</v>
      </c>
      <c r="Y49" s="325" t="e">
        <f>VLOOKUP(X49,'PROBABILIDAD - IMPACTO'!$B$7:$C$11,2,FALSE)</f>
        <v>#REF!</v>
      </c>
      <c r="Z49" s="278" t="e">
        <f>'3. MATRIZ DE RIESGOS'!#REF!</f>
        <v>#REF!</v>
      </c>
      <c r="AA49" s="278">
        <f>IF('CALIFI DE LOS CONTROL I SEM '!$H$14=$AK$48,'CALIFI DE LOS CONTROL I SEM '!$F$14,0)</f>
        <v>0</v>
      </c>
      <c r="AB49" s="326" t="e">
        <f>Z49-AA49</f>
        <v>#REF!</v>
      </c>
      <c r="AC49" s="327" t="e">
        <f>VLOOKUP(AB49,'PROBABILIDAD - IMPACTO'!$B$22:$C$26,2,FALSE)</f>
        <v>#REF!</v>
      </c>
      <c r="AE49" s="328" t="e">
        <f>CONCATENATE('3. MATRIZ DE RIESGOS'!#REF!," ",'3. MATRIZ DE RIESGOS'!#REF!," ",'3. MATRIZ DE RIESGOS'!#REF!," ",'3. MATRIZ DE RIESGOS'!#REF!)</f>
        <v>#REF!</v>
      </c>
      <c r="AF49" s="320" t="e">
        <f>CONCATENATE(AI49," ",AJ49," ",AM49," ",AN49)</f>
        <v>#REF!</v>
      </c>
      <c r="AG49" s="329" t="e">
        <f>'3. MATRIZ DE RIESGOS'!#REF!</f>
        <v>#REF!</v>
      </c>
      <c r="AH49" s="329">
        <f>IF('CALIFI DE LOS CONTROL II SEM '!$H$14=Listas!$J$48,'CALIFI DE LOS CONTROL II SEM '!$F$14,0)</f>
        <v>0</v>
      </c>
      <c r="AI49" s="330" t="e">
        <f>AG49-AH49</f>
        <v>#REF!</v>
      </c>
      <c r="AJ49" s="331" t="e">
        <f>VLOOKUP(AI49,'PROBABILIDAD - IMPACTO'!$B$7:$C$11,2,FALSE)</f>
        <v>#REF!</v>
      </c>
      <c r="AK49" s="329" t="e">
        <f>'3. MATRIZ DE RIESGOS'!#REF!</f>
        <v>#REF!</v>
      </c>
      <c r="AL49" s="329">
        <f>IF('CALIFI DE LOS CONTROL II SEM '!$H$14=$AK$48,'CALIFI DE LOS CONTROL II SEM '!$F$14,0)</f>
        <v>0</v>
      </c>
      <c r="AM49" s="332" t="e">
        <f>AK49-AL49</f>
        <v>#REF!</v>
      </c>
      <c r="AN49" s="333" t="e">
        <f>VLOOKUP(AM49,'PROBABILIDAD - IMPACTO'!$B$22:$C$26,2,FALSE)</f>
        <v>#REF!</v>
      </c>
    </row>
    <row r="50" spans="1:40" ht="31.5" x14ac:dyDescent="0.25">
      <c r="A50" s="277" t="s">
        <v>878</v>
      </c>
      <c r="B50" s="277"/>
      <c r="C50" s="277">
        <v>46</v>
      </c>
      <c r="D50" s="277" t="s">
        <v>225</v>
      </c>
      <c r="E50" s="303" t="s">
        <v>691</v>
      </c>
      <c r="F50" s="277"/>
      <c r="G50" s="323" t="e">
        <f>CONCATENATE('3. MATRIZ DE RIESGOS'!#REF!," ",'3. MATRIZ DE RIESGOS'!#REF!," ",'3. MATRIZ DE RIESGOS'!Q24," ",'3. MATRIZ DE RIESGOS'!#REF!)</f>
        <v>#REF!</v>
      </c>
      <c r="H50" s="310"/>
      <c r="I50" s="310" t="e">
        <f t="shared" ref="I50:I63" si="1">CONCATENATE(L50," ",M50," ",Q50," ",R50)</f>
        <v>#REF!</v>
      </c>
      <c r="J50" s="278" t="e">
        <f>'3. MATRIZ DE RIESGOS'!#REF!</f>
        <v>#REF!</v>
      </c>
      <c r="K50" s="278">
        <f>IF('CALIFICACIÓN DE LOS CONTROLES'!J64=Listas!$J$48,'CALIFICACIÓN DE LOS CONTROLES'!H64,0)</f>
        <v>0</v>
      </c>
      <c r="L50" s="324" t="e">
        <f t="shared" ref="L50:L63" si="2">J50-K50</f>
        <v>#REF!</v>
      </c>
      <c r="M50" s="325" t="e">
        <f>VLOOKUP(L50,'PROBABILIDAD - IMPACTO'!$B$7:$C$11,2,FALSE)</f>
        <v>#REF!</v>
      </c>
      <c r="N50" s="278">
        <f>'3. MATRIZ DE RIESGOS'!Q24</f>
        <v>0</v>
      </c>
      <c r="O50" s="278">
        <f>IF('CALIFICACIÓN DE LOS CONTROLES'!J64=Listas!$N$48,'CALIFICACIÓN DE LOS CONTROLES'!H64,0)</f>
        <v>0</v>
      </c>
      <c r="P50" s="278"/>
      <c r="Q50" s="326">
        <f t="shared" ref="Q50:Q63" si="3">N50-O50</f>
        <v>0</v>
      </c>
      <c r="R50" s="327" t="e">
        <f>VLOOKUP(Q50,'PROBABILIDAD - IMPACTO'!$B$19:$C$26,2,FALSE)</f>
        <v>#N/A</v>
      </c>
      <c r="S50" s="277"/>
      <c r="T50" s="323" t="e">
        <f>CONCATENATE('3. MATRIZ DE RIESGOS'!#REF!," ",'3. MATRIZ DE RIESGOS'!#REF!," ",'3. MATRIZ DE RIESGOS'!#REF!," ",'3. MATRIZ DE RIESGOS'!#REF!)</f>
        <v>#REF!</v>
      </c>
      <c r="U50" s="310" t="e">
        <f t="shared" ref="U50:U63" si="4">CONCATENATE(X50," ",Y50," ",AB50," ",AC50)</f>
        <v>#REF!</v>
      </c>
      <c r="V50" s="278" t="e">
        <f>'3. MATRIZ DE RIESGOS'!#REF!</f>
        <v>#REF!</v>
      </c>
      <c r="W50" s="278">
        <f>IF('CALIFI DE LOS CONTROL I SEM '!$H$26=Listas!$J$48,'CALIFI DE LOS CONTROL I SEM '!$F$26,0)</f>
        <v>0</v>
      </c>
      <c r="X50" s="324" t="e">
        <f t="shared" ref="X50:X63" si="5">V50-W50</f>
        <v>#REF!</v>
      </c>
      <c r="Y50" s="325" t="e">
        <f>VLOOKUP(X50,'PROBABILIDAD - IMPACTO'!$B$7:$C$11,2,FALSE)</f>
        <v>#REF!</v>
      </c>
      <c r="Z50" s="278" t="e">
        <f>'3. MATRIZ DE RIESGOS'!#REF!</f>
        <v>#REF!</v>
      </c>
      <c r="AA50" s="278">
        <f>IF('CALIFI DE LOS CONTROL I SEM '!$H$26=$AK$48,'CALIFI DE LOS CONTROL I SEM '!$F$26,0)</f>
        <v>0</v>
      </c>
      <c r="AB50" s="326" t="e">
        <f t="shared" ref="AB50:AB63" si="6">Z50-AA50</f>
        <v>#REF!</v>
      </c>
      <c r="AC50" s="327" t="e">
        <f>VLOOKUP(AB50,'PROBABILIDAD - IMPACTO'!$B$22:$C$26,2,FALSE)</f>
        <v>#REF!</v>
      </c>
      <c r="AE50" s="328" t="e">
        <f>CONCATENATE('3. MATRIZ DE RIESGOS'!#REF!," ",'3. MATRIZ DE RIESGOS'!#REF!," ",'3. MATRIZ DE RIESGOS'!#REF!," ",'3. MATRIZ DE RIESGOS'!#REF!)</f>
        <v>#REF!</v>
      </c>
      <c r="AF50" s="320" t="e">
        <f t="shared" ref="AF50:AF63" si="7">CONCATENATE(AI50," ",AJ50," ",AM50," ",AN50)</f>
        <v>#REF!</v>
      </c>
      <c r="AG50" s="329" t="e">
        <f>'3. MATRIZ DE RIESGOS'!#REF!</f>
        <v>#REF!</v>
      </c>
      <c r="AH50" s="329">
        <f>IF('CALIFI DE LOS CONTROL II SEM '!$H$26=Listas!$J$48,'CALIFI DE LOS CONTROL II SEM '!$F$26,0)</f>
        <v>0</v>
      </c>
      <c r="AI50" s="330" t="e">
        <f t="shared" ref="AI50:AI63" si="8">AG50-AH50</f>
        <v>#REF!</v>
      </c>
      <c r="AJ50" s="331" t="e">
        <f>VLOOKUP(AI50,'PROBABILIDAD - IMPACTO'!$B$7:$C$11,2,FALSE)</f>
        <v>#REF!</v>
      </c>
      <c r="AK50" s="329" t="e">
        <f>'3. MATRIZ DE RIESGOS'!#REF!</f>
        <v>#REF!</v>
      </c>
      <c r="AL50" s="329">
        <f>IF('CALIFI DE LOS CONTROL II SEM '!$H$26=$AK$48,'CALIFI DE LOS CONTROL II SEM '!$F$26,0)</f>
        <v>0</v>
      </c>
      <c r="AM50" s="332" t="e">
        <f t="shared" ref="AM50:AM63" si="9">AK50-AL50</f>
        <v>#REF!</v>
      </c>
      <c r="AN50" s="333" t="e">
        <f>VLOOKUP(AM50,'PROBABILIDAD - IMPACTO'!$B$22:$C$26,2,FALSE)</f>
        <v>#REF!</v>
      </c>
    </row>
    <row r="51" spans="1:40" ht="31.5" x14ac:dyDescent="0.25">
      <c r="A51" s="277"/>
      <c r="B51" s="277"/>
      <c r="C51" s="277">
        <v>47</v>
      </c>
      <c r="D51" s="277" t="s">
        <v>225</v>
      </c>
      <c r="E51" s="303" t="s">
        <v>692</v>
      </c>
      <c r="F51" s="277"/>
      <c r="G51" s="323" t="e">
        <f>CONCATENATE('3. MATRIZ DE RIESGOS'!#REF!," ",'3. MATRIZ DE RIESGOS'!#REF!," ",'3. MATRIZ DE RIESGOS'!#REF!," ",'3. MATRIZ DE RIESGOS'!#REF!)</f>
        <v>#REF!</v>
      </c>
      <c r="H51" s="310"/>
      <c r="I51" s="310" t="e">
        <f t="shared" si="1"/>
        <v>#REF!</v>
      </c>
      <c r="J51" s="278" t="e">
        <f>'3. MATRIZ DE RIESGOS'!#REF!</f>
        <v>#REF!</v>
      </c>
      <c r="K51" s="278">
        <f>IF('CALIFICACIÓN DE LOS CONTROLES'!J65=Listas!$J$48,'CALIFICACIÓN DE LOS CONTROLES'!H65,0)</f>
        <v>0</v>
      </c>
      <c r="L51" s="324" t="e">
        <f t="shared" si="2"/>
        <v>#REF!</v>
      </c>
      <c r="M51" s="325" t="e">
        <f>VLOOKUP(L51,'PROBABILIDAD - IMPACTO'!$B$7:$C$11,2,FALSE)</f>
        <v>#REF!</v>
      </c>
      <c r="N51" s="278" t="e">
        <f>'3. MATRIZ DE RIESGOS'!#REF!</f>
        <v>#REF!</v>
      </c>
      <c r="O51" s="278">
        <f>IF('CALIFICACIÓN DE LOS CONTROLES'!J65=Listas!$N$48,'CALIFICACIÓN DE LOS CONTROLES'!H65,0)</f>
        <v>0</v>
      </c>
      <c r="P51" s="278"/>
      <c r="Q51" s="326" t="e">
        <f t="shared" si="3"/>
        <v>#REF!</v>
      </c>
      <c r="R51" s="327" t="e">
        <f>VLOOKUP(Q51,'PROBABILIDAD - IMPACTO'!$B$19:$C$26,2,FALSE)</f>
        <v>#REF!</v>
      </c>
      <c r="S51" s="277"/>
      <c r="T51" s="323" t="e">
        <f>CONCATENATE('3. MATRIZ DE RIESGOS'!#REF!," ",'3. MATRIZ DE RIESGOS'!#REF!," ",'3. MATRIZ DE RIESGOS'!#REF!," ",'3. MATRIZ DE RIESGOS'!#REF!)</f>
        <v>#REF!</v>
      </c>
      <c r="U51" s="310" t="e">
        <f t="shared" si="4"/>
        <v>#REF!</v>
      </c>
      <c r="V51" s="278" t="e">
        <f>'3. MATRIZ DE RIESGOS'!#REF!</f>
        <v>#REF!</v>
      </c>
      <c r="W51" s="278">
        <f>IF('CALIFI DE LOS CONTROL I SEM '!$H$38=Listas!$J$48,'CALIFI DE LOS CONTROL I SEM '!$F$38,0)</f>
        <v>0</v>
      </c>
      <c r="X51" s="324" t="e">
        <f t="shared" si="5"/>
        <v>#REF!</v>
      </c>
      <c r="Y51" s="325" t="e">
        <f>VLOOKUP(X51,'PROBABILIDAD - IMPACTO'!$B$7:$C$11,2,FALSE)</f>
        <v>#REF!</v>
      </c>
      <c r="Z51" s="278" t="e">
        <f>'3. MATRIZ DE RIESGOS'!#REF!</f>
        <v>#REF!</v>
      </c>
      <c r="AA51" s="278">
        <f>IF('CALIFI DE LOS CONTROL I SEM '!$H$38=$AK$48,'CALIFI DE LOS CONTROL I SEM '!$F$38,0)</f>
        <v>0</v>
      </c>
      <c r="AB51" s="326" t="e">
        <f t="shared" si="6"/>
        <v>#REF!</v>
      </c>
      <c r="AC51" s="327" t="e">
        <f>VLOOKUP(AB51,'PROBABILIDAD - IMPACTO'!$B$22:$C$26,2,FALSE)</f>
        <v>#REF!</v>
      </c>
      <c r="AE51" s="328" t="e">
        <f>CONCATENATE('3. MATRIZ DE RIESGOS'!#REF!," ",'3. MATRIZ DE RIESGOS'!#REF!," ",'3. MATRIZ DE RIESGOS'!#REF!," ",'3. MATRIZ DE RIESGOS'!#REF!)</f>
        <v>#REF!</v>
      </c>
      <c r="AF51" s="320" t="e">
        <f t="shared" si="7"/>
        <v>#REF!</v>
      </c>
      <c r="AG51" s="329" t="e">
        <f>'3. MATRIZ DE RIESGOS'!#REF!</f>
        <v>#REF!</v>
      </c>
      <c r="AH51" s="329">
        <f>IF('CALIFI DE LOS CONTROL II SEM '!$H$38=Listas!$J$48,'CALIFI DE LOS CONTROL II SEM '!$F$38,0)</f>
        <v>0</v>
      </c>
      <c r="AI51" s="330" t="e">
        <f t="shared" si="8"/>
        <v>#REF!</v>
      </c>
      <c r="AJ51" s="331" t="e">
        <f>VLOOKUP(AI51,'PROBABILIDAD - IMPACTO'!$B$7:$C$11,2,FALSE)</f>
        <v>#REF!</v>
      </c>
      <c r="AK51" s="329" t="e">
        <f>'3. MATRIZ DE RIESGOS'!#REF!</f>
        <v>#REF!</v>
      </c>
      <c r="AL51" s="329">
        <f>IF('CALIFI DE LOS CONTROL II SEM '!$H$38=$AK$48,'CALIFI DE LOS CONTROL II SEM '!$F$38,0)</f>
        <v>0</v>
      </c>
      <c r="AM51" s="332" t="e">
        <f t="shared" si="9"/>
        <v>#REF!</v>
      </c>
      <c r="AN51" s="333" t="e">
        <f>VLOOKUP(AM51,'PROBABILIDAD - IMPACTO'!$B$22:$C$26,2,FALSE)</f>
        <v>#REF!</v>
      </c>
    </row>
    <row r="52" spans="1:40" ht="31.5" x14ac:dyDescent="0.25">
      <c r="A52" s="277"/>
      <c r="B52" s="277"/>
      <c r="C52" s="277">
        <v>48</v>
      </c>
      <c r="D52" s="277" t="s">
        <v>225</v>
      </c>
      <c r="E52" s="303" t="s">
        <v>693</v>
      </c>
      <c r="F52" s="277"/>
      <c r="G52" s="323" t="e">
        <f>CONCATENATE('3. MATRIZ DE RIESGOS'!#REF!," ",'3. MATRIZ DE RIESGOS'!#REF!," ",'3. MATRIZ DE RIESGOS'!#REF!," ",'3. MATRIZ DE RIESGOS'!#REF!)</f>
        <v>#REF!</v>
      </c>
      <c r="H52" s="310"/>
      <c r="I52" s="310" t="e">
        <f t="shared" si="1"/>
        <v>#REF!</v>
      </c>
      <c r="J52" s="278" t="e">
        <f>'3. MATRIZ DE RIESGOS'!#REF!</f>
        <v>#REF!</v>
      </c>
      <c r="K52" s="278">
        <f>IF('CALIFICACIÓN DE LOS CONTROLES'!J66=Listas!$J$48,'CALIFICACIÓN DE LOS CONTROLES'!H66,0)</f>
        <v>0</v>
      </c>
      <c r="L52" s="324" t="e">
        <f t="shared" si="2"/>
        <v>#REF!</v>
      </c>
      <c r="M52" s="325" t="e">
        <f>VLOOKUP(L52,'PROBABILIDAD - IMPACTO'!$B$7:$C$11,2,FALSE)</f>
        <v>#REF!</v>
      </c>
      <c r="N52" s="278" t="e">
        <f>'3. MATRIZ DE RIESGOS'!#REF!</f>
        <v>#REF!</v>
      </c>
      <c r="O52" s="278">
        <f>IF('CALIFICACIÓN DE LOS CONTROLES'!J66=Listas!$N$48,'CALIFICACIÓN DE LOS CONTROLES'!H66,0)</f>
        <v>0</v>
      </c>
      <c r="P52" s="278"/>
      <c r="Q52" s="326" t="e">
        <f t="shared" si="3"/>
        <v>#REF!</v>
      </c>
      <c r="R52" s="327" t="e">
        <f>VLOOKUP(Q52,'PROBABILIDAD - IMPACTO'!$B$19:$C$26,2,FALSE)</f>
        <v>#REF!</v>
      </c>
      <c r="S52" s="277"/>
      <c r="T52" s="323" t="e">
        <f>CONCATENATE('3. MATRIZ DE RIESGOS'!#REF!," ",'3. MATRIZ DE RIESGOS'!#REF!," ",'3. MATRIZ DE RIESGOS'!#REF!," ",'3. MATRIZ DE RIESGOS'!#REF!)</f>
        <v>#REF!</v>
      </c>
      <c r="U52" s="310" t="e">
        <f t="shared" si="4"/>
        <v>#REF!</v>
      </c>
      <c r="V52" s="278" t="e">
        <f>'3. MATRIZ DE RIESGOS'!#REF!</f>
        <v>#REF!</v>
      </c>
      <c r="W52" s="278">
        <f>IF('CALIFI DE LOS CONTROL I SEM '!$H$50=Listas!$J$48,'CALIFI DE LOS CONTROL I SEM '!$F$50,0)</f>
        <v>0</v>
      </c>
      <c r="X52" s="324" t="e">
        <f t="shared" si="5"/>
        <v>#REF!</v>
      </c>
      <c r="Y52" s="325" t="e">
        <f>VLOOKUP(X52,'PROBABILIDAD - IMPACTO'!$B$7:$C$11,2,FALSE)</f>
        <v>#REF!</v>
      </c>
      <c r="Z52" s="278" t="e">
        <f>'3. MATRIZ DE RIESGOS'!#REF!</f>
        <v>#REF!</v>
      </c>
      <c r="AA52" s="278">
        <f>IF('CALIFI DE LOS CONTROL I SEM '!$H$50=$AK$48,'CALIFI DE LOS CONTROL I SEM '!$F$50,0)</f>
        <v>0</v>
      </c>
      <c r="AB52" s="326" t="e">
        <f t="shared" si="6"/>
        <v>#REF!</v>
      </c>
      <c r="AC52" s="327" t="e">
        <f>VLOOKUP(AB52,'PROBABILIDAD - IMPACTO'!$B$22:$C$26,2,FALSE)</f>
        <v>#REF!</v>
      </c>
      <c r="AE52" s="328" t="e">
        <f>CONCATENATE('3. MATRIZ DE RIESGOS'!#REF!," ",'3. MATRIZ DE RIESGOS'!#REF!," ",'3. MATRIZ DE RIESGOS'!#REF!," ",'3. MATRIZ DE RIESGOS'!#REF!)</f>
        <v>#REF!</v>
      </c>
      <c r="AF52" s="320" t="e">
        <f t="shared" si="7"/>
        <v>#REF!</v>
      </c>
      <c r="AG52" s="329" t="e">
        <f>'3. MATRIZ DE RIESGOS'!#REF!</f>
        <v>#REF!</v>
      </c>
      <c r="AH52" s="329">
        <f>IF('CALIFI DE LOS CONTROL II SEM '!$H$50=Listas!$J$48,'CALIFI DE LOS CONTROL II SEM '!$F$50,0)</f>
        <v>0</v>
      </c>
      <c r="AI52" s="330" t="e">
        <f t="shared" si="8"/>
        <v>#REF!</v>
      </c>
      <c r="AJ52" s="331" t="e">
        <f>VLOOKUP(AI52,'PROBABILIDAD - IMPACTO'!$B$7:$C$11,2,FALSE)</f>
        <v>#REF!</v>
      </c>
      <c r="AK52" s="329" t="e">
        <f>'3. MATRIZ DE RIESGOS'!#REF!</f>
        <v>#REF!</v>
      </c>
      <c r="AL52" s="329">
        <f>IF('CALIFI DE LOS CONTROL II SEM '!$H$50=$AK$48,'CALIFI DE LOS CONTROL II SEM '!$F$50,0)</f>
        <v>0</v>
      </c>
      <c r="AM52" s="332" t="e">
        <f t="shared" si="9"/>
        <v>#REF!</v>
      </c>
      <c r="AN52" s="333" t="e">
        <f>VLOOKUP(AM52,'PROBABILIDAD - IMPACTO'!$B$22:$C$26,2,FALSE)</f>
        <v>#REF!</v>
      </c>
    </row>
    <row r="53" spans="1:40" ht="31.5" x14ac:dyDescent="0.25">
      <c r="A53" s="277"/>
      <c r="B53" s="277"/>
      <c r="C53" s="277">
        <v>49</v>
      </c>
      <c r="D53" s="277" t="s">
        <v>225</v>
      </c>
      <c r="E53" s="303" t="s">
        <v>694</v>
      </c>
      <c r="F53" s="277"/>
      <c r="G53" s="323" t="e">
        <f>CONCATENATE('3. MATRIZ DE RIESGOS'!#REF!," ",'3. MATRIZ DE RIESGOS'!#REF!," ",'3. MATRIZ DE RIESGOS'!#REF!," ",'3. MATRIZ DE RIESGOS'!#REF!)</f>
        <v>#REF!</v>
      </c>
      <c r="H53" s="310"/>
      <c r="I53" s="310" t="e">
        <f t="shared" si="1"/>
        <v>#REF!</v>
      </c>
      <c r="J53" s="278" t="e">
        <f>'3. MATRIZ DE RIESGOS'!#REF!</f>
        <v>#REF!</v>
      </c>
      <c r="K53" s="278">
        <f>IF('CALIFICACIÓN DE LOS CONTROLES'!J67=Listas!$J$48,'CALIFICACIÓN DE LOS CONTROLES'!H67,0)</f>
        <v>0</v>
      </c>
      <c r="L53" s="324" t="e">
        <f t="shared" si="2"/>
        <v>#REF!</v>
      </c>
      <c r="M53" s="325" t="e">
        <f>VLOOKUP(L53,'PROBABILIDAD - IMPACTO'!$B$7:$C$11,2,FALSE)</f>
        <v>#REF!</v>
      </c>
      <c r="N53" s="278" t="e">
        <f>'3. MATRIZ DE RIESGOS'!#REF!</f>
        <v>#REF!</v>
      </c>
      <c r="O53" s="278">
        <f>IF('CALIFICACIÓN DE LOS CONTROLES'!J67=Listas!$N$48,'CALIFICACIÓN DE LOS CONTROLES'!H67,0)</f>
        <v>0</v>
      </c>
      <c r="P53" s="278"/>
      <c r="Q53" s="326" t="e">
        <f t="shared" si="3"/>
        <v>#REF!</v>
      </c>
      <c r="R53" s="327" t="e">
        <f>VLOOKUP(Q53,'PROBABILIDAD - IMPACTO'!$B$19:$C$26,2,FALSE)</f>
        <v>#REF!</v>
      </c>
      <c r="S53" s="277"/>
      <c r="T53" s="323" t="e">
        <f>CONCATENATE('3. MATRIZ DE RIESGOS'!#REF!," ",'3. MATRIZ DE RIESGOS'!#REF!," ",'3. MATRIZ DE RIESGOS'!#REF!," ",'3. MATRIZ DE RIESGOS'!#REF!)</f>
        <v>#REF!</v>
      </c>
      <c r="U53" s="310" t="e">
        <f t="shared" si="4"/>
        <v>#REF!</v>
      </c>
      <c r="V53" s="278" t="e">
        <f>'3. MATRIZ DE RIESGOS'!#REF!</f>
        <v>#REF!</v>
      </c>
      <c r="W53" s="278">
        <f>IF('CALIFI DE LOS CONTROL I SEM '!$H$62=Listas!$J$48,'CALIFI DE LOS CONTROL I SEM '!$F$62,0)</f>
        <v>0</v>
      </c>
      <c r="X53" s="324" t="e">
        <f t="shared" si="5"/>
        <v>#REF!</v>
      </c>
      <c r="Y53" s="325" t="e">
        <f>VLOOKUP(X53,'PROBABILIDAD - IMPACTO'!$B$7:$C$11,2,FALSE)</f>
        <v>#REF!</v>
      </c>
      <c r="Z53" s="278" t="e">
        <f>'3. MATRIZ DE RIESGOS'!#REF!</f>
        <v>#REF!</v>
      </c>
      <c r="AA53" s="278">
        <f>IF('CALIFI DE LOS CONTROL I SEM '!$H$62=$AK$48,'CALIFI DE LOS CONTROL I SEM '!$F$62,0)</f>
        <v>0</v>
      </c>
      <c r="AB53" s="326" t="e">
        <f t="shared" si="6"/>
        <v>#REF!</v>
      </c>
      <c r="AC53" s="327" t="e">
        <f>VLOOKUP(AB53,'PROBABILIDAD - IMPACTO'!$B$22:$C$26,2,FALSE)</f>
        <v>#REF!</v>
      </c>
      <c r="AE53" s="328" t="e">
        <f>CONCATENATE('3. MATRIZ DE RIESGOS'!#REF!," ",'3. MATRIZ DE RIESGOS'!#REF!," ",'3. MATRIZ DE RIESGOS'!#REF!," ",'3. MATRIZ DE RIESGOS'!#REF!)</f>
        <v>#REF!</v>
      </c>
      <c r="AF53" s="320" t="e">
        <f t="shared" si="7"/>
        <v>#REF!</v>
      </c>
      <c r="AG53" s="329" t="e">
        <f>'3. MATRIZ DE RIESGOS'!#REF!</f>
        <v>#REF!</v>
      </c>
      <c r="AH53" s="329">
        <f>IF('CALIFI DE LOS CONTROL II SEM '!$H$62=Listas!$J$48,'CALIFI DE LOS CONTROL II SEM '!$F$62,0)</f>
        <v>0</v>
      </c>
      <c r="AI53" s="330" t="e">
        <f t="shared" si="8"/>
        <v>#REF!</v>
      </c>
      <c r="AJ53" s="331" t="e">
        <f>VLOOKUP(AI53,'PROBABILIDAD - IMPACTO'!$B$7:$C$11,2,FALSE)</f>
        <v>#REF!</v>
      </c>
      <c r="AK53" s="329" t="e">
        <f>'3. MATRIZ DE RIESGOS'!#REF!</f>
        <v>#REF!</v>
      </c>
      <c r="AL53" s="329">
        <f>IF('CALIFI DE LOS CONTROL II SEM '!$H$62=$AK$48,'CALIFI DE LOS CONTROL II SEM '!$F$62,0)</f>
        <v>0</v>
      </c>
      <c r="AM53" s="332" t="e">
        <f t="shared" si="9"/>
        <v>#REF!</v>
      </c>
      <c r="AN53" s="333" t="e">
        <f>VLOOKUP(AM53,'PROBABILIDAD - IMPACTO'!$B$22:$C$26,2,FALSE)</f>
        <v>#REF!</v>
      </c>
    </row>
    <row r="54" spans="1:40" ht="31.5" x14ac:dyDescent="0.25">
      <c r="A54" s="277"/>
      <c r="B54" s="277"/>
      <c r="C54" s="277">
        <v>50</v>
      </c>
      <c r="D54" s="277" t="s">
        <v>225</v>
      </c>
      <c r="E54" s="303" t="s">
        <v>695</v>
      </c>
      <c r="F54" s="277"/>
      <c r="G54" s="323" t="e">
        <f>CONCATENATE('3. MATRIZ DE RIESGOS'!#REF!," ",'3. MATRIZ DE RIESGOS'!#REF!," ",'3. MATRIZ DE RIESGOS'!#REF!," ",'3. MATRIZ DE RIESGOS'!#REF!)</f>
        <v>#REF!</v>
      </c>
      <c r="H54" s="310"/>
      <c r="I54" s="310" t="e">
        <f t="shared" si="1"/>
        <v>#REF!</v>
      </c>
      <c r="J54" s="278" t="e">
        <f>'3. MATRIZ DE RIESGOS'!#REF!</f>
        <v>#REF!</v>
      </c>
      <c r="K54" s="278">
        <f>IF('CALIFICACIÓN DE LOS CONTROLES'!J68=Listas!$J$48,'CALIFICACIÓN DE LOS CONTROLES'!H68,0)</f>
        <v>0</v>
      </c>
      <c r="L54" s="324" t="e">
        <f t="shared" si="2"/>
        <v>#REF!</v>
      </c>
      <c r="M54" s="325" t="e">
        <f>VLOOKUP(L54,'PROBABILIDAD - IMPACTO'!$B$7:$C$11,2,FALSE)</f>
        <v>#REF!</v>
      </c>
      <c r="N54" s="278" t="e">
        <f>'3. MATRIZ DE RIESGOS'!#REF!</f>
        <v>#REF!</v>
      </c>
      <c r="O54" s="278">
        <f>IF('CALIFICACIÓN DE LOS CONTROLES'!J68=Listas!$N$48,'CALIFICACIÓN DE LOS CONTROLES'!H68,0)</f>
        <v>0</v>
      </c>
      <c r="P54" s="278"/>
      <c r="Q54" s="326" t="e">
        <f t="shared" si="3"/>
        <v>#REF!</v>
      </c>
      <c r="R54" s="327" t="e">
        <f>VLOOKUP(Q54,'PROBABILIDAD - IMPACTO'!$B$19:$C$26,2,FALSE)</f>
        <v>#REF!</v>
      </c>
      <c r="S54" s="277"/>
      <c r="T54" s="323" t="e">
        <f>CONCATENATE('3. MATRIZ DE RIESGOS'!#REF!," ",'3. MATRIZ DE RIESGOS'!#REF!," ",'3. MATRIZ DE RIESGOS'!#REF!," ",'3. MATRIZ DE RIESGOS'!#REF!)</f>
        <v>#REF!</v>
      </c>
      <c r="U54" s="310" t="e">
        <f t="shared" si="4"/>
        <v>#REF!</v>
      </c>
      <c r="V54" s="278" t="e">
        <f>'3. MATRIZ DE RIESGOS'!#REF!</f>
        <v>#REF!</v>
      </c>
      <c r="W54" s="278">
        <f>IF('CALIFI DE LOS CONTROL I SEM '!$H$74=Listas!$J$48,'CALIFI DE LOS CONTROL I SEM '!$F$74,0)</f>
        <v>0</v>
      </c>
      <c r="X54" s="324" t="e">
        <f t="shared" si="5"/>
        <v>#REF!</v>
      </c>
      <c r="Y54" s="325" t="e">
        <f>VLOOKUP(X54,'PROBABILIDAD - IMPACTO'!$B$7:$C$11,2,FALSE)</f>
        <v>#REF!</v>
      </c>
      <c r="Z54" s="278" t="e">
        <f>'3. MATRIZ DE RIESGOS'!#REF!</f>
        <v>#REF!</v>
      </c>
      <c r="AA54" s="278">
        <f>IF('CALIFI DE LOS CONTROL I SEM '!$H$74=$AK$48,'CALIFI DE LOS CONTROL I SEM '!$F$74,0)</f>
        <v>0</v>
      </c>
      <c r="AB54" s="326" t="e">
        <f t="shared" si="6"/>
        <v>#REF!</v>
      </c>
      <c r="AC54" s="327" t="e">
        <f>VLOOKUP(AB54,'PROBABILIDAD - IMPACTO'!$B$22:$C$26,2,FALSE)</f>
        <v>#REF!</v>
      </c>
      <c r="AE54" s="328" t="e">
        <f>CONCATENATE('3. MATRIZ DE RIESGOS'!#REF!," ",'3. MATRIZ DE RIESGOS'!#REF!," ",'3. MATRIZ DE RIESGOS'!#REF!," ",'3. MATRIZ DE RIESGOS'!#REF!)</f>
        <v>#REF!</v>
      </c>
      <c r="AF54" s="320" t="e">
        <f t="shared" si="7"/>
        <v>#REF!</v>
      </c>
      <c r="AG54" s="329" t="e">
        <f>'3. MATRIZ DE RIESGOS'!#REF!</f>
        <v>#REF!</v>
      </c>
      <c r="AH54" s="329">
        <f>IF('CALIFI DE LOS CONTROL II SEM '!$H$74=Listas!$J$48,'CALIFI DE LOS CONTROL II SEM '!$F$74,0)</f>
        <v>0</v>
      </c>
      <c r="AI54" s="330" t="e">
        <f t="shared" si="8"/>
        <v>#REF!</v>
      </c>
      <c r="AJ54" s="331" t="e">
        <f>VLOOKUP(AI54,'PROBABILIDAD - IMPACTO'!$B$7:$C$11,2,FALSE)</f>
        <v>#REF!</v>
      </c>
      <c r="AK54" s="329" t="e">
        <f>'3. MATRIZ DE RIESGOS'!#REF!</f>
        <v>#REF!</v>
      </c>
      <c r="AL54" s="329">
        <f>IF('CALIFI DE LOS CONTROL II SEM '!$H$74=$AK$48,'CALIFI DE LOS CONTROL II SEM '!$F$74,0)</f>
        <v>0</v>
      </c>
      <c r="AM54" s="332" t="e">
        <f t="shared" si="9"/>
        <v>#REF!</v>
      </c>
      <c r="AN54" s="333" t="e">
        <f>VLOOKUP(AM54,'PROBABILIDAD - IMPACTO'!$B$22:$C$26,2,FALSE)</f>
        <v>#REF!</v>
      </c>
    </row>
    <row r="55" spans="1:40" ht="31.5" x14ac:dyDescent="0.25">
      <c r="A55" s="277"/>
      <c r="B55" s="277"/>
      <c r="C55" s="277">
        <v>51</v>
      </c>
      <c r="D55" s="277" t="s">
        <v>225</v>
      </c>
      <c r="E55" s="303" t="s">
        <v>696</v>
      </c>
      <c r="F55" s="277"/>
      <c r="G55" s="323" t="e">
        <f>CONCATENATE('3. MATRIZ DE RIESGOS'!#REF!," ",'3. MATRIZ DE RIESGOS'!#REF!," ",'3. MATRIZ DE RIESGOS'!#REF!," ",'3. MATRIZ DE RIESGOS'!#REF!)</f>
        <v>#REF!</v>
      </c>
      <c r="H55" s="310"/>
      <c r="I55" s="310" t="e">
        <f t="shared" si="1"/>
        <v>#REF!</v>
      </c>
      <c r="J55" s="278" t="e">
        <f>'3. MATRIZ DE RIESGOS'!#REF!</f>
        <v>#REF!</v>
      </c>
      <c r="K55" s="278">
        <f>IF('CALIFICACIÓN DE LOS CONTROLES'!J69=Listas!$J$48,'CALIFICACIÓN DE LOS CONTROLES'!H69,0)</f>
        <v>0</v>
      </c>
      <c r="L55" s="324" t="e">
        <f t="shared" si="2"/>
        <v>#REF!</v>
      </c>
      <c r="M55" s="325" t="e">
        <f>VLOOKUP(L55,'PROBABILIDAD - IMPACTO'!$B$7:$C$11,2,FALSE)</f>
        <v>#REF!</v>
      </c>
      <c r="N55" s="278" t="e">
        <f>'3. MATRIZ DE RIESGOS'!#REF!</f>
        <v>#REF!</v>
      </c>
      <c r="O55" s="278">
        <f>IF('CALIFICACIÓN DE LOS CONTROLES'!J69=Listas!$N$48,'CALIFICACIÓN DE LOS CONTROLES'!H69,0)</f>
        <v>0</v>
      </c>
      <c r="P55" s="278"/>
      <c r="Q55" s="326" t="e">
        <f t="shared" si="3"/>
        <v>#REF!</v>
      </c>
      <c r="R55" s="327" t="e">
        <f>VLOOKUP(Q55,'PROBABILIDAD - IMPACTO'!$B$19:$C$26,2,FALSE)</f>
        <v>#REF!</v>
      </c>
      <c r="S55" s="277"/>
      <c r="T55" s="323" t="e">
        <f>CONCATENATE('3. MATRIZ DE RIESGOS'!#REF!," ",'3. MATRIZ DE RIESGOS'!#REF!," ",'3. MATRIZ DE RIESGOS'!#REF!," ",'3. MATRIZ DE RIESGOS'!#REF!)</f>
        <v>#REF!</v>
      </c>
      <c r="U55" s="310" t="e">
        <f t="shared" si="4"/>
        <v>#REF!</v>
      </c>
      <c r="V55" s="278" t="e">
        <f>'3. MATRIZ DE RIESGOS'!#REF!</f>
        <v>#REF!</v>
      </c>
      <c r="W55" s="278">
        <f>IF('CALIFI DE LOS CONTROL I SEM '!$H$86=Listas!$J$48,'CALIFI DE LOS CONTROL I SEM '!$F$86,0)</f>
        <v>0</v>
      </c>
      <c r="X55" s="324" t="e">
        <f t="shared" si="5"/>
        <v>#REF!</v>
      </c>
      <c r="Y55" s="325" t="e">
        <f>VLOOKUP(X55,'PROBABILIDAD - IMPACTO'!$B$7:$C$11,2,FALSE)</f>
        <v>#REF!</v>
      </c>
      <c r="Z55" s="278" t="e">
        <f>'3. MATRIZ DE RIESGOS'!#REF!</f>
        <v>#REF!</v>
      </c>
      <c r="AA55" s="278">
        <f>IF('CALIFI DE LOS CONTROL I SEM '!$H$86=$AK$48,'CALIFI DE LOS CONTROL I SEM '!$F$86,0)</f>
        <v>0</v>
      </c>
      <c r="AB55" s="326" t="e">
        <f t="shared" si="6"/>
        <v>#REF!</v>
      </c>
      <c r="AC55" s="327" t="e">
        <f>VLOOKUP(AB55,'PROBABILIDAD - IMPACTO'!$B$22:$C$26,2,FALSE)</f>
        <v>#REF!</v>
      </c>
      <c r="AE55" s="328" t="e">
        <f>CONCATENATE('3. MATRIZ DE RIESGOS'!#REF!," ",'3. MATRIZ DE RIESGOS'!#REF!," ",'3. MATRIZ DE RIESGOS'!#REF!," ",'3. MATRIZ DE RIESGOS'!#REF!)</f>
        <v>#REF!</v>
      </c>
      <c r="AF55" s="320" t="e">
        <f t="shared" si="7"/>
        <v>#REF!</v>
      </c>
      <c r="AG55" s="329" t="e">
        <f>'3. MATRIZ DE RIESGOS'!#REF!</f>
        <v>#REF!</v>
      </c>
      <c r="AH55" s="329">
        <f>IF('CALIFI DE LOS CONTROL II SEM '!$H$86=Listas!$J$48,'CALIFI DE LOS CONTROL II SEM '!$F$86,0)</f>
        <v>0</v>
      </c>
      <c r="AI55" s="330" t="e">
        <f t="shared" si="8"/>
        <v>#REF!</v>
      </c>
      <c r="AJ55" s="331" t="e">
        <f>VLOOKUP(AI55,'PROBABILIDAD - IMPACTO'!$B$7:$C$11,2,FALSE)</f>
        <v>#REF!</v>
      </c>
      <c r="AK55" s="329" t="e">
        <f>'3. MATRIZ DE RIESGOS'!#REF!</f>
        <v>#REF!</v>
      </c>
      <c r="AL55" s="329">
        <f>IF('CALIFI DE LOS CONTROL II SEM '!$H$86=$AK$48,'CALIFI DE LOS CONTROL II SEM '!$F$86,0)</f>
        <v>0</v>
      </c>
      <c r="AM55" s="332" t="e">
        <f t="shared" si="9"/>
        <v>#REF!</v>
      </c>
      <c r="AN55" s="333" t="e">
        <f>VLOOKUP(AM55,'PROBABILIDAD - IMPACTO'!$B$22:$C$26,2,FALSE)</f>
        <v>#REF!</v>
      </c>
    </row>
    <row r="56" spans="1:40" ht="31.5" x14ac:dyDescent="0.25">
      <c r="A56" s="277"/>
      <c r="B56" s="277"/>
      <c r="C56" s="277">
        <v>52</v>
      </c>
      <c r="D56" s="277" t="s">
        <v>225</v>
      </c>
      <c r="E56" s="303" t="s">
        <v>697</v>
      </c>
      <c r="F56" s="277"/>
      <c r="G56" s="323" t="e">
        <f>CONCATENATE('3. MATRIZ DE RIESGOS'!#REF!," ",'3. MATRIZ DE RIESGOS'!#REF!," ",'3. MATRIZ DE RIESGOS'!#REF!," ",'3. MATRIZ DE RIESGOS'!#REF!)</f>
        <v>#REF!</v>
      </c>
      <c r="H56" s="310"/>
      <c r="I56" s="310" t="e">
        <f t="shared" si="1"/>
        <v>#REF!</v>
      </c>
      <c r="J56" s="278" t="e">
        <f>'3. MATRIZ DE RIESGOS'!#REF!</f>
        <v>#REF!</v>
      </c>
      <c r="K56" s="278">
        <f>IF('CALIFICACIÓN DE LOS CONTROLES'!J70=Listas!$J$48,'CALIFICACIÓN DE LOS CONTROLES'!H70,0)</f>
        <v>0</v>
      </c>
      <c r="L56" s="324" t="e">
        <f t="shared" si="2"/>
        <v>#REF!</v>
      </c>
      <c r="M56" s="325" t="e">
        <f>VLOOKUP(L56,'PROBABILIDAD - IMPACTO'!$B$7:$C$11,2,FALSE)</f>
        <v>#REF!</v>
      </c>
      <c r="N56" s="278" t="e">
        <f>'3. MATRIZ DE RIESGOS'!#REF!</f>
        <v>#REF!</v>
      </c>
      <c r="O56" s="278">
        <f>IF('CALIFICACIÓN DE LOS CONTROLES'!J70=Listas!$N$48,'CALIFICACIÓN DE LOS CONTROLES'!H70,0)</f>
        <v>0</v>
      </c>
      <c r="P56" s="278"/>
      <c r="Q56" s="326" t="e">
        <f t="shared" si="3"/>
        <v>#REF!</v>
      </c>
      <c r="R56" s="327" t="e">
        <f>VLOOKUP(Q56,'PROBABILIDAD - IMPACTO'!$B$19:$C$26,2,FALSE)</f>
        <v>#REF!</v>
      </c>
      <c r="S56" s="277"/>
      <c r="T56" s="323" t="e">
        <f>CONCATENATE('3. MATRIZ DE RIESGOS'!#REF!," ",'3. MATRIZ DE RIESGOS'!#REF!," ",'3. MATRIZ DE RIESGOS'!#REF!," ",'3. MATRIZ DE RIESGOS'!#REF!)</f>
        <v>#REF!</v>
      </c>
      <c r="U56" s="310" t="e">
        <f t="shared" si="4"/>
        <v>#REF!</v>
      </c>
      <c r="V56" s="278" t="e">
        <f>'3. MATRIZ DE RIESGOS'!#REF!</f>
        <v>#REF!</v>
      </c>
      <c r="W56" s="278">
        <f>IF('CALIFI DE LOS CONTROL I SEM '!$H$98=Listas!$J$48,'CALIFI DE LOS CONTROL I SEM '!$F$98,0)</f>
        <v>0</v>
      </c>
      <c r="X56" s="324" t="e">
        <f t="shared" si="5"/>
        <v>#REF!</v>
      </c>
      <c r="Y56" s="325" t="e">
        <f>VLOOKUP(X56,'PROBABILIDAD - IMPACTO'!$B$7:$C$11,2,FALSE)</f>
        <v>#REF!</v>
      </c>
      <c r="Z56" s="278" t="e">
        <f>'3. MATRIZ DE RIESGOS'!#REF!</f>
        <v>#REF!</v>
      </c>
      <c r="AA56" s="278">
        <f>IF('CALIFI DE LOS CONTROL I SEM '!$H$98=$AK$48,'CALIFI DE LOS CONTROL I SEM '!$F$98,0)</f>
        <v>0</v>
      </c>
      <c r="AB56" s="326" t="e">
        <f t="shared" si="6"/>
        <v>#REF!</v>
      </c>
      <c r="AC56" s="327" t="e">
        <f>VLOOKUP(AB56,'PROBABILIDAD - IMPACTO'!$B$22:$C$26,2,FALSE)</f>
        <v>#REF!</v>
      </c>
      <c r="AE56" s="328" t="e">
        <f>CONCATENATE('3. MATRIZ DE RIESGOS'!#REF!," ",'3. MATRIZ DE RIESGOS'!#REF!," ",'3. MATRIZ DE RIESGOS'!#REF!," ",'3. MATRIZ DE RIESGOS'!#REF!)</f>
        <v>#REF!</v>
      </c>
      <c r="AF56" s="320" t="e">
        <f t="shared" si="7"/>
        <v>#REF!</v>
      </c>
      <c r="AG56" s="329" t="e">
        <f>'3. MATRIZ DE RIESGOS'!#REF!</f>
        <v>#REF!</v>
      </c>
      <c r="AH56" s="329">
        <f>IF('CALIFI DE LOS CONTROL II SEM '!$H$98=Listas!$J$48,'CALIFI DE LOS CONTROL II SEM '!$F$98,0)</f>
        <v>0</v>
      </c>
      <c r="AI56" s="330" t="e">
        <f t="shared" si="8"/>
        <v>#REF!</v>
      </c>
      <c r="AJ56" s="331" t="e">
        <f>VLOOKUP(AI56,'PROBABILIDAD - IMPACTO'!$B$7:$C$11,2,FALSE)</f>
        <v>#REF!</v>
      </c>
      <c r="AK56" s="329" t="e">
        <f>'3. MATRIZ DE RIESGOS'!#REF!</f>
        <v>#REF!</v>
      </c>
      <c r="AL56" s="329">
        <f>IF('CALIFI DE LOS CONTROL II SEM '!$H$98=$AK$48,'CALIFI DE LOS CONTROL II SEM '!$F$98,0)</f>
        <v>0</v>
      </c>
      <c r="AM56" s="332" t="e">
        <f t="shared" si="9"/>
        <v>#REF!</v>
      </c>
      <c r="AN56" s="333" t="e">
        <f>VLOOKUP(AM56,'PROBABILIDAD - IMPACTO'!$B$22:$C$26,2,FALSE)</f>
        <v>#REF!</v>
      </c>
    </row>
    <row r="57" spans="1:40" ht="31.5" x14ac:dyDescent="0.25">
      <c r="A57" s="277"/>
      <c r="B57" s="277"/>
      <c r="C57" s="277">
        <v>53</v>
      </c>
      <c r="D57" s="277" t="s">
        <v>225</v>
      </c>
      <c r="E57" s="303" t="s">
        <v>698</v>
      </c>
      <c r="F57" s="277"/>
      <c r="G57" s="323" t="e">
        <f>CONCATENATE('3. MATRIZ DE RIESGOS'!#REF!," ",'3. MATRIZ DE RIESGOS'!#REF!," ",'3. MATRIZ DE RIESGOS'!#REF!," ",'3. MATRIZ DE RIESGOS'!#REF!)</f>
        <v>#REF!</v>
      </c>
      <c r="H57" s="310"/>
      <c r="I57" s="310" t="e">
        <f t="shared" si="1"/>
        <v>#REF!</v>
      </c>
      <c r="J57" s="278" t="e">
        <f>'3. MATRIZ DE RIESGOS'!#REF!</f>
        <v>#REF!</v>
      </c>
      <c r="K57" s="278">
        <f>IF('CALIFICACIÓN DE LOS CONTROLES'!J71=Listas!$J$48,'CALIFICACIÓN DE LOS CONTROLES'!H71,0)</f>
        <v>0</v>
      </c>
      <c r="L57" s="324" t="e">
        <f t="shared" si="2"/>
        <v>#REF!</v>
      </c>
      <c r="M57" s="325" t="e">
        <f>VLOOKUP(L57,'PROBABILIDAD - IMPACTO'!$B$7:$C$11,2,FALSE)</f>
        <v>#REF!</v>
      </c>
      <c r="N57" s="278" t="e">
        <f>'3. MATRIZ DE RIESGOS'!#REF!</f>
        <v>#REF!</v>
      </c>
      <c r="O57" s="278">
        <f>IF('CALIFICACIÓN DE LOS CONTROLES'!J71=Listas!$N$48,'CALIFICACIÓN DE LOS CONTROLES'!H71,0)</f>
        <v>0</v>
      </c>
      <c r="P57" s="278"/>
      <c r="Q57" s="326" t="e">
        <f t="shared" si="3"/>
        <v>#REF!</v>
      </c>
      <c r="R57" s="327" t="e">
        <f>VLOOKUP(Q57,'PROBABILIDAD - IMPACTO'!$B$19:$C$26,2,FALSE)</f>
        <v>#REF!</v>
      </c>
      <c r="S57" s="277"/>
      <c r="T57" s="323" t="e">
        <f>CONCATENATE('3. MATRIZ DE RIESGOS'!#REF!," ",'3. MATRIZ DE RIESGOS'!#REF!," ",'3. MATRIZ DE RIESGOS'!#REF!," ",'3. MATRIZ DE RIESGOS'!#REF!)</f>
        <v>#REF!</v>
      </c>
      <c r="U57" s="310" t="e">
        <f t="shared" si="4"/>
        <v>#REF!</v>
      </c>
      <c r="V57" s="278" t="e">
        <f>'3. MATRIZ DE RIESGOS'!#REF!</f>
        <v>#REF!</v>
      </c>
      <c r="W57" s="278">
        <f>IF('CALIFI DE LOS CONTROL I SEM '!$H$110=Listas!$J$48,'CALIFI DE LOS CONTROL I SEM '!$F$110,0)</f>
        <v>0</v>
      </c>
      <c r="X57" s="324" t="e">
        <f t="shared" si="5"/>
        <v>#REF!</v>
      </c>
      <c r="Y57" s="325" t="e">
        <f>VLOOKUP(X57,'PROBABILIDAD - IMPACTO'!$B$7:$C$11,2,FALSE)</f>
        <v>#REF!</v>
      </c>
      <c r="Z57" s="278" t="e">
        <f>'3. MATRIZ DE RIESGOS'!#REF!</f>
        <v>#REF!</v>
      </c>
      <c r="AA57" s="278">
        <f>IF('CALIFI DE LOS CONTROL I SEM '!$H$110=$AK$48,'CALIFI DE LOS CONTROL I SEM '!$F$110,0)</f>
        <v>0</v>
      </c>
      <c r="AB57" s="326" t="e">
        <f t="shared" si="6"/>
        <v>#REF!</v>
      </c>
      <c r="AC57" s="327" t="e">
        <f>VLOOKUP(AB57,'PROBABILIDAD - IMPACTO'!$B$22:$C$26,2,FALSE)</f>
        <v>#REF!</v>
      </c>
      <c r="AE57" s="328" t="e">
        <f>CONCATENATE('3. MATRIZ DE RIESGOS'!#REF!," ",'3. MATRIZ DE RIESGOS'!#REF!," ",'3. MATRIZ DE RIESGOS'!#REF!," ",'3. MATRIZ DE RIESGOS'!#REF!)</f>
        <v>#REF!</v>
      </c>
      <c r="AF57" s="320" t="e">
        <f t="shared" si="7"/>
        <v>#REF!</v>
      </c>
      <c r="AG57" s="329" t="e">
        <f>'3. MATRIZ DE RIESGOS'!#REF!</f>
        <v>#REF!</v>
      </c>
      <c r="AH57" s="329">
        <f>IF('CALIFI DE LOS CONTROL II SEM '!$H$110=Listas!$J$48,'CALIFI DE LOS CONTROL II SEM '!$F$110,0)</f>
        <v>0</v>
      </c>
      <c r="AI57" s="330" t="e">
        <f t="shared" si="8"/>
        <v>#REF!</v>
      </c>
      <c r="AJ57" s="331" t="e">
        <f>VLOOKUP(AI57,'PROBABILIDAD - IMPACTO'!$B$7:$C$11,2,FALSE)</f>
        <v>#REF!</v>
      </c>
      <c r="AK57" s="329" t="e">
        <f>'3. MATRIZ DE RIESGOS'!#REF!</f>
        <v>#REF!</v>
      </c>
      <c r="AL57" s="329">
        <f>IF('CALIFI DE LOS CONTROL II SEM '!$H$110=$AK$48,'CALIFI DE LOS CONTROL II SEM '!$F$110,0)</f>
        <v>0</v>
      </c>
      <c r="AM57" s="332" t="e">
        <f t="shared" si="9"/>
        <v>#REF!</v>
      </c>
      <c r="AN57" s="333" t="e">
        <f>VLOOKUP(AM57,'PROBABILIDAD - IMPACTO'!$B$22:$C$26,2,FALSE)</f>
        <v>#REF!</v>
      </c>
    </row>
    <row r="58" spans="1:40" ht="31.5" x14ac:dyDescent="0.25">
      <c r="A58" s="277"/>
      <c r="B58" s="277"/>
      <c r="C58" s="277">
        <v>54</v>
      </c>
      <c r="D58" s="277" t="s">
        <v>225</v>
      </c>
      <c r="E58" s="303" t="s">
        <v>699</v>
      </c>
      <c r="F58" s="277"/>
      <c r="G58" s="323" t="e">
        <f>CONCATENATE('3. MATRIZ DE RIESGOS'!#REF!," ",'3. MATRIZ DE RIESGOS'!#REF!," ",'3. MATRIZ DE RIESGOS'!#REF!," ",'3. MATRIZ DE RIESGOS'!#REF!)</f>
        <v>#REF!</v>
      </c>
      <c r="H58" s="310"/>
      <c r="I58" s="310" t="e">
        <f t="shared" si="1"/>
        <v>#REF!</v>
      </c>
      <c r="J58" s="278" t="e">
        <f>'3. MATRIZ DE RIESGOS'!#REF!</f>
        <v>#REF!</v>
      </c>
      <c r="K58" s="278">
        <f>IF('CALIFICACIÓN DE LOS CONTROLES'!J72=Listas!$J$48,'CALIFICACIÓN DE LOS CONTROLES'!H72,0)</f>
        <v>0</v>
      </c>
      <c r="L58" s="324" t="e">
        <f t="shared" si="2"/>
        <v>#REF!</v>
      </c>
      <c r="M58" s="325" t="e">
        <f>VLOOKUP(L58,'PROBABILIDAD - IMPACTO'!$B$7:$C$11,2,FALSE)</f>
        <v>#REF!</v>
      </c>
      <c r="N58" s="278" t="e">
        <f>'3. MATRIZ DE RIESGOS'!#REF!</f>
        <v>#REF!</v>
      </c>
      <c r="O58" s="278">
        <f>IF('CALIFICACIÓN DE LOS CONTROLES'!J72=Listas!$N$48,'CALIFICACIÓN DE LOS CONTROLES'!H72,0)</f>
        <v>0</v>
      </c>
      <c r="P58" s="278"/>
      <c r="Q58" s="326" t="e">
        <f t="shared" si="3"/>
        <v>#REF!</v>
      </c>
      <c r="R58" s="327" t="e">
        <f>VLOOKUP(Q58,'PROBABILIDAD - IMPACTO'!$B$19:$C$26,2,FALSE)</f>
        <v>#REF!</v>
      </c>
      <c r="S58" s="277"/>
      <c r="T58" s="323" t="e">
        <f>CONCATENATE('3. MATRIZ DE RIESGOS'!#REF!," ",'3. MATRIZ DE RIESGOS'!#REF!," ",'3. MATRIZ DE RIESGOS'!#REF!," ",'3. MATRIZ DE RIESGOS'!#REF!)</f>
        <v>#REF!</v>
      </c>
      <c r="U58" s="310" t="e">
        <f t="shared" si="4"/>
        <v>#REF!</v>
      </c>
      <c r="V58" s="278" t="e">
        <f>'3. MATRIZ DE RIESGOS'!#REF!</f>
        <v>#REF!</v>
      </c>
      <c r="W58" s="278">
        <f>IF('CALIFI DE LOS CONTROL I SEM '!$H$122=Listas!$J$48,'CALIFI DE LOS CONTROL I SEM '!$F$122,0)</f>
        <v>0</v>
      </c>
      <c r="X58" s="324" t="e">
        <f t="shared" si="5"/>
        <v>#REF!</v>
      </c>
      <c r="Y58" s="325" t="e">
        <f>VLOOKUP(X58,'PROBABILIDAD - IMPACTO'!$B$7:$C$11,2,FALSE)</f>
        <v>#REF!</v>
      </c>
      <c r="Z58" s="278" t="e">
        <f>'3. MATRIZ DE RIESGOS'!#REF!</f>
        <v>#REF!</v>
      </c>
      <c r="AA58" s="278">
        <f>IF('CALIFI DE LOS CONTROL I SEM '!$H$122=$AK$48,'CALIFI DE LOS CONTROL I SEM '!$F$122,0)</f>
        <v>0</v>
      </c>
      <c r="AB58" s="326" t="e">
        <f t="shared" si="6"/>
        <v>#REF!</v>
      </c>
      <c r="AC58" s="327" t="e">
        <f>VLOOKUP(AB58,'PROBABILIDAD - IMPACTO'!$B$22:$C$26,2,FALSE)</f>
        <v>#REF!</v>
      </c>
      <c r="AE58" s="328" t="e">
        <f>CONCATENATE('3. MATRIZ DE RIESGOS'!#REF!," ",'3. MATRIZ DE RIESGOS'!#REF!," ",'3. MATRIZ DE RIESGOS'!#REF!," ",'3. MATRIZ DE RIESGOS'!#REF!)</f>
        <v>#REF!</v>
      </c>
      <c r="AF58" s="320" t="e">
        <f t="shared" si="7"/>
        <v>#REF!</v>
      </c>
      <c r="AG58" s="329" t="e">
        <f>'3. MATRIZ DE RIESGOS'!#REF!</f>
        <v>#REF!</v>
      </c>
      <c r="AH58" s="329">
        <f>IF('CALIFI DE LOS CONTROL II SEM '!$H$122=Listas!$J$48,'CALIFI DE LOS CONTROL II SEM '!$F$122,0)</f>
        <v>0</v>
      </c>
      <c r="AI58" s="330" t="e">
        <f t="shared" si="8"/>
        <v>#REF!</v>
      </c>
      <c r="AJ58" s="331" t="e">
        <f>VLOOKUP(AI58,'PROBABILIDAD - IMPACTO'!$B$7:$C$11,2,FALSE)</f>
        <v>#REF!</v>
      </c>
      <c r="AK58" s="329" t="e">
        <f>'3. MATRIZ DE RIESGOS'!#REF!</f>
        <v>#REF!</v>
      </c>
      <c r="AL58" s="329">
        <f>IF('CALIFI DE LOS CONTROL II SEM '!$H$122=$AK$48,'CALIFI DE LOS CONTROL II SEM '!$F$122,0)</f>
        <v>0</v>
      </c>
      <c r="AM58" s="332" t="e">
        <f t="shared" si="9"/>
        <v>#REF!</v>
      </c>
      <c r="AN58" s="333" t="e">
        <f>VLOOKUP(AM58,'PROBABILIDAD - IMPACTO'!$B$22:$C$26,2,FALSE)</f>
        <v>#REF!</v>
      </c>
    </row>
    <row r="59" spans="1:40" ht="31.5" x14ac:dyDescent="0.25">
      <c r="A59" s="277"/>
      <c r="B59" s="277" t="s">
        <v>305</v>
      </c>
      <c r="C59" s="277">
        <v>55</v>
      </c>
      <c r="D59" s="277" t="s">
        <v>225</v>
      </c>
      <c r="E59" s="303" t="s">
        <v>700</v>
      </c>
      <c r="F59" s="277"/>
      <c r="G59" s="323" t="e">
        <f>CONCATENATE('3. MATRIZ DE RIESGOS'!#REF!," ",'3. MATRIZ DE RIESGOS'!#REF!," ",'3. MATRIZ DE RIESGOS'!#REF!," ",'3. MATRIZ DE RIESGOS'!#REF!)</f>
        <v>#REF!</v>
      </c>
      <c r="H59" s="310"/>
      <c r="I59" s="310" t="e">
        <f t="shared" si="1"/>
        <v>#REF!</v>
      </c>
      <c r="J59" s="278" t="e">
        <f>'3. MATRIZ DE RIESGOS'!#REF!</f>
        <v>#REF!</v>
      </c>
      <c r="K59" s="278">
        <f>IF('CALIFICACIÓN DE LOS CONTROLES'!J73=Listas!$J$48,'CALIFICACIÓN DE LOS CONTROLES'!H73,0)</f>
        <v>0</v>
      </c>
      <c r="L59" s="324" t="e">
        <f t="shared" si="2"/>
        <v>#REF!</v>
      </c>
      <c r="M59" s="325" t="e">
        <f>VLOOKUP(L59,'PROBABILIDAD - IMPACTO'!$B$7:$C$11,2,FALSE)</f>
        <v>#REF!</v>
      </c>
      <c r="N59" s="278" t="e">
        <f>'3. MATRIZ DE RIESGOS'!#REF!</f>
        <v>#REF!</v>
      </c>
      <c r="O59" s="278">
        <f>IF('CALIFICACIÓN DE LOS CONTROLES'!J73=Listas!$N$48,'CALIFICACIÓN DE LOS CONTROLES'!H73,0)</f>
        <v>0</v>
      </c>
      <c r="P59" s="278"/>
      <c r="Q59" s="326" t="e">
        <f t="shared" si="3"/>
        <v>#REF!</v>
      </c>
      <c r="R59" s="327" t="e">
        <f>VLOOKUP(Q59,'PROBABILIDAD - IMPACTO'!$B$19:$C$26,2,FALSE)</f>
        <v>#REF!</v>
      </c>
      <c r="S59" s="277"/>
      <c r="T59" s="323" t="e">
        <f>CONCATENATE('3. MATRIZ DE RIESGOS'!#REF!," ",'3. MATRIZ DE RIESGOS'!#REF!," ",'3. MATRIZ DE RIESGOS'!#REF!," ",'3. MATRIZ DE RIESGOS'!#REF!)</f>
        <v>#REF!</v>
      </c>
      <c r="U59" s="310" t="e">
        <f t="shared" si="4"/>
        <v>#REF!</v>
      </c>
      <c r="V59" s="278" t="e">
        <f>'3. MATRIZ DE RIESGOS'!#REF!</f>
        <v>#REF!</v>
      </c>
      <c r="W59" s="278">
        <f>IF('CALIFI DE LOS CONTROL I SEM '!$H$134=Listas!$J$48,'CALIFI DE LOS CONTROL I SEM '!$F$134,0)</f>
        <v>0</v>
      </c>
      <c r="X59" s="324" t="e">
        <f t="shared" si="5"/>
        <v>#REF!</v>
      </c>
      <c r="Y59" s="325" t="e">
        <f>VLOOKUP(X59,'PROBABILIDAD - IMPACTO'!$B$7:$C$11,2,FALSE)</f>
        <v>#REF!</v>
      </c>
      <c r="Z59" s="278" t="e">
        <f>'3. MATRIZ DE RIESGOS'!#REF!</f>
        <v>#REF!</v>
      </c>
      <c r="AA59" s="278">
        <f>IF('CALIFI DE LOS CONTROL I SEM '!$H$134=$AK$48,'CALIFI DE LOS CONTROL I SEM '!$F$134,0)</f>
        <v>0</v>
      </c>
      <c r="AB59" s="326" t="e">
        <f t="shared" si="6"/>
        <v>#REF!</v>
      </c>
      <c r="AC59" s="327" t="e">
        <f>VLOOKUP(AB59,'PROBABILIDAD - IMPACTO'!$B$22:$C$26,2,FALSE)</f>
        <v>#REF!</v>
      </c>
      <c r="AE59" s="328" t="e">
        <f>CONCATENATE('3. MATRIZ DE RIESGOS'!#REF!," ",'3. MATRIZ DE RIESGOS'!#REF!," ",'3. MATRIZ DE RIESGOS'!#REF!," ",'3. MATRIZ DE RIESGOS'!#REF!)</f>
        <v>#REF!</v>
      </c>
      <c r="AF59" s="320" t="e">
        <f t="shared" si="7"/>
        <v>#REF!</v>
      </c>
      <c r="AG59" s="329" t="e">
        <f>'3. MATRIZ DE RIESGOS'!#REF!</f>
        <v>#REF!</v>
      </c>
      <c r="AH59" s="329">
        <f>IF('CALIFI DE LOS CONTROL II SEM '!$H$134=Listas!$J$48,'CALIFI DE LOS CONTROL II SEM '!$F$134,0)</f>
        <v>0</v>
      </c>
      <c r="AI59" s="330" t="e">
        <f t="shared" si="8"/>
        <v>#REF!</v>
      </c>
      <c r="AJ59" s="331" t="e">
        <f>VLOOKUP(AI59,'PROBABILIDAD - IMPACTO'!$B$7:$C$11,2,FALSE)</f>
        <v>#REF!</v>
      </c>
      <c r="AK59" s="329" t="e">
        <f>'3. MATRIZ DE RIESGOS'!#REF!</f>
        <v>#REF!</v>
      </c>
      <c r="AL59" s="329">
        <f>IF('CALIFI DE LOS CONTROL II SEM '!$H$134=$AK$48,'CALIFI DE LOS CONTROL II SEM '!$F$134,0)</f>
        <v>0</v>
      </c>
      <c r="AM59" s="332" t="e">
        <f t="shared" si="9"/>
        <v>#REF!</v>
      </c>
      <c r="AN59" s="333" t="e">
        <f>VLOOKUP(AM59,'PROBABILIDAD - IMPACTO'!$B$22:$C$26,2,FALSE)</f>
        <v>#REF!</v>
      </c>
    </row>
    <row r="60" spans="1:40" ht="32.25" customHeight="1" x14ac:dyDescent="0.25">
      <c r="A60" s="277" t="s">
        <v>273</v>
      </c>
      <c r="B60" s="303" t="s">
        <v>608</v>
      </c>
      <c r="C60" s="277">
        <v>56</v>
      </c>
      <c r="D60" s="277" t="s">
        <v>225</v>
      </c>
      <c r="E60" s="303" t="s">
        <v>701</v>
      </c>
      <c r="F60" s="277"/>
      <c r="G60" s="323" t="e">
        <f>CONCATENATE('3. MATRIZ DE RIESGOS'!#REF!," ",'3. MATRIZ DE RIESGOS'!#REF!," ",'3. MATRIZ DE RIESGOS'!#REF!," ",'3. MATRIZ DE RIESGOS'!#REF!)</f>
        <v>#REF!</v>
      </c>
      <c r="H60" s="310"/>
      <c r="I60" s="310" t="e">
        <f t="shared" si="1"/>
        <v>#REF!</v>
      </c>
      <c r="J60" s="278" t="e">
        <f>'3. MATRIZ DE RIESGOS'!#REF!</f>
        <v>#REF!</v>
      </c>
      <c r="K60" s="278">
        <f>IF('CALIFICACIÓN DE LOS CONTROLES'!J74=Listas!$J$48,'CALIFICACIÓN DE LOS CONTROLES'!H74,0)</f>
        <v>0</v>
      </c>
      <c r="L60" s="324" t="e">
        <f t="shared" si="2"/>
        <v>#REF!</v>
      </c>
      <c r="M60" s="325" t="e">
        <f>VLOOKUP(L60,'PROBABILIDAD - IMPACTO'!$B$7:$C$11,2,FALSE)</f>
        <v>#REF!</v>
      </c>
      <c r="N60" s="278" t="e">
        <f>'3. MATRIZ DE RIESGOS'!#REF!</f>
        <v>#REF!</v>
      </c>
      <c r="O60" s="278">
        <f>IF('CALIFICACIÓN DE LOS CONTROLES'!J74=Listas!$N$48,'CALIFICACIÓN DE LOS CONTROLES'!H74,0)</f>
        <v>0</v>
      </c>
      <c r="P60" s="278"/>
      <c r="Q60" s="326" t="e">
        <f t="shared" si="3"/>
        <v>#REF!</v>
      </c>
      <c r="R60" s="327" t="e">
        <f>VLOOKUP(Q60,'PROBABILIDAD - IMPACTO'!$B$19:$C$26,2,FALSE)</f>
        <v>#REF!</v>
      </c>
      <c r="S60" s="277"/>
      <c r="T60" s="323" t="e">
        <f>CONCATENATE('3. MATRIZ DE RIESGOS'!#REF!," ",'3. MATRIZ DE RIESGOS'!#REF!," ",'3. MATRIZ DE RIESGOS'!#REF!," ",'3. MATRIZ DE RIESGOS'!#REF!)</f>
        <v>#REF!</v>
      </c>
      <c r="U60" s="310" t="e">
        <f t="shared" si="4"/>
        <v>#REF!</v>
      </c>
      <c r="V60" s="278" t="e">
        <f>'3. MATRIZ DE RIESGOS'!#REF!</f>
        <v>#REF!</v>
      </c>
      <c r="W60" s="278">
        <f>IF('CALIFI DE LOS CONTROL I SEM '!$H$146=Listas!$J$48,'CALIFI DE LOS CONTROL I SEM '!$F$146,0)</f>
        <v>0</v>
      </c>
      <c r="X60" s="324" t="e">
        <f t="shared" si="5"/>
        <v>#REF!</v>
      </c>
      <c r="Y60" s="325" t="e">
        <f>VLOOKUP(X60,'PROBABILIDAD - IMPACTO'!$B$7:$C$11,2,FALSE)</f>
        <v>#REF!</v>
      </c>
      <c r="Z60" s="278" t="e">
        <f>'3. MATRIZ DE RIESGOS'!#REF!</f>
        <v>#REF!</v>
      </c>
      <c r="AA60" s="278">
        <f>IF('CALIFI DE LOS CONTROL I SEM '!$H$146=$AK$48,'CALIFI DE LOS CONTROL I SEM '!$F$146,0)</f>
        <v>0</v>
      </c>
      <c r="AB60" s="326" t="e">
        <f t="shared" si="6"/>
        <v>#REF!</v>
      </c>
      <c r="AC60" s="327" t="e">
        <f>VLOOKUP(AB60,'PROBABILIDAD - IMPACTO'!$B$22:$C$26,2,FALSE)</f>
        <v>#REF!</v>
      </c>
      <c r="AE60" s="328" t="e">
        <f>CONCATENATE('3. MATRIZ DE RIESGOS'!#REF!," ",'3. MATRIZ DE RIESGOS'!#REF!," ",'3. MATRIZ DE RIESGOS'!#REF!," ",'3. MATRIZ DE RIESGOS'!#REF!)</f>
        <v>#REF!</v>
      </c>
      <c r="AF60" s="320" t="e">
        <f t="shared" si="7"/>
        <v>#REF!</v>
      </c>
      <c r="AG60" s="329" t="e">
        <f>'3. MATRIZ DE RIESGOS'!#REF!</f>
        <v>#REF!</v>
      </c>
      <c r="AH60" s="329">
        <f>IF('CALIFI DE LOS CONTROL II SEM '!$H$146=Listas!$J$48,'CALIFI DE LOS CONTROL II SEM '!$F$146,0)</f>
        <v>0</v>
      </c>
      <c r="AI60" s="330" t="e">
        <f t="shared" si="8"/>
        <v>#REF!</v>
      </c>
      <c r="AJ60" s="331" t="e">
        <f>VLOOKUP(AI60,'PROBABILIDAD - IMPACTO'!$B$7:$C$11,2,FALSE)</f>
        <v>#REF!</v>
      </c>
      <c r="AK60" s="329" t="e">
        <f>'3. MATRIZ DE RIESGOS'!#REF!</f>
        <v>#REF!</v>
      </c>
      <c r="AL60" s="329">
        <f>IF('CALIFI DE LOS CONTROL II SEM '!$H$146=$AK$48,'CALIFI DE LOS CONTROL II SEM '!$F$146,0)</f>
        <v>0</v>
      </c>
      <c r="AM60" s="332" t="e">
        <f t="shared" si="9"/>
        <v>#REF!</v>
      </c>
      <c r="AN60" s="333" t="e">
        <f>VLOOKUP(AM60,'PROBABILIDAD - IMPACTO'!$B$22:$C$26,2,FALSE)</f>
        <v>#REF!</v>
      </c>
    </row>
    <row r="61" spans="1:40" ht="32.25" customHeight="1" x14ac:dyDescent="0.25">
      <c r="A61" s="277" t="s">
        <v>278</v>
      </c>
      <c r="B61" s="303" t="s">
        <v>613</v>
      </c>
      <c r="C61" s="277">
        <v>57</v>
      </c>
      <c r="D61" s="277" t="s">
        <v>225</v>
      </c>
      <c r="E61" s="303" t="s">
        <v>702</v>
      </c>
      <c r="F61" s="277"/>
      <c r="G61" s="323" t="e">
        <f>CONCATENATE('3. MATRIZ DE RIESGOS'!#REF!," ",'3. MATRIZ DE RIESGOS'!#REF!," ",'3. MATRIZ DE RIESGOS'!#REF!," ",'3. MATRIZ DE RIESGOS'!#REF!)</f>
        <v>#REF!</v>
      </c>
      <c r="H61" s="310"/>
      <c r="I61" s="310" t="e">
        <f t="shared" si="1"/>
        <v>#REF!</v>
      </c>
      <c r="J61" s="278" t="e">
        <f>'3. MATRIZ DE RIESGOS'!#REF!</f>
        <v>#REF!</v>
      </c>
      <c r="K61" s="278">
        <f>IF('CALIFICACIÓN DE LOS CONTROLES'!J75=Listas!$J$48,'CALIFICACIÓN DE LOS CONTROLES'!H75,0)</f>
        <v>0</v>
      </c>
      <c r="L61" s="324" t="e">
        <f t="shared" si="2"/>
        <v>#REF!</v>
      </c>
      <c r="M61" s="325" t="e">
        <f>VLOOKUP(L61,'PROBABILIDAD - IMPACTO'!$B$7:$C$11,2,FALSE)</f>
        <v>#REF!</v>
      </c>
      <c r="N61" s="278" t="e">
        <f>'3. MATRIZ DE RIESGOS'!#REF!</f>
        <v>#REF!</v>
      </c>
      <c r="O61" s="278">
        <f>IF('CALIFICACIÓN DE LOS CONTROLES'!J75=Listas!$N$48,'CALIFICACIÓN DE LOS CONTROLES'!H75,0)</f>
        <v>0</v>
      </c>
      <c r="P61" s="278"/>
      <c r="Q61" s="326" t="e">
        <f t="shared" si="3"/>
        <v>#REF!</v>
      </c>
      <c r="R61" s="327" t="e">
        <f>VLOOKUP(Q61,'PROBABILIDAD - IMPACTO'!$B$19:$C$26,2,FALSE)</f>
        <v>#REF!</v>
      </c>
      <c r="S61" s="277"/>
      <c r="T61" s="323" t="e">
        <f>CONCATENATE('3. MATRIZ DE RIESGOS'!#REF!," ",'3. MATRIZ DE RIESGOS'!#REF!," ",'3. MATRIZ DE RIESGOS'!#REF!," ",'3. MATRIZ DE RIESGOS'!#REF!)</f>
        <v>#REF!</v>
      </c>
      <c r="U61" s="310" t="e">
        <f t="shared" si="4"/>
        <v>#REF!</v>
      </c>
      <c r="V61" s="278" t="e">
        <f>'3. MATRIZ DE RIESGOS'!#REF!</f>
        <v>#REF!</v>
      </c>
      <c r="W61" s="278">
        <f>IF('CALIFI DE LOS CONTROL I SEM '!$H$158=Listas!$J$48,'CALIFI DE LOS CONTROL I SEM '!$F$158,0)</f>
        <v>0</v>
      </c>
      <c r="X61" s="324" t="e">
        <f t="shared" si="5"/>
        <v>#REF!</v>
      </c>
      <c r="Y61" s="325" t="e">
        <f>VLOOKUP(X61,'PROBABILIDAD - IMPACTO'!$B$7:$C$11,2,FALSE)</f>
        <v>#REF!</v>
      </c>
      <c r="Z61" s="278" t="e">
        <f>'3. MATRIZ DE RIESGOS'!#REF!</f>
        <v>#REF!</v>
      </c>
      <c r="AA61" s="278">
        <f>IF('CALIFI DE LOS CONTROL I SEM '!$H$158=$AK$48,'CALIFI DE LOS CONTROL I SEM '!$F$158,0)</f>
        <v>0</v>
      </c>
      <c r="AB61" s="326" t="e">
        <f t="shared" si="6"/>
        <v>#REF!</v>
      </c>
      <c r="AC61" s="327" t="e">
        <f>VLOOKUP(AB61,'PROBABILIDAD - IMPACTO'!$B$22:$C$26,2,FALSE)</f>
        <v>#REF!</v>
      </c>
      <c r="AE61" s="328" t="e">
        <f>CONCATENATE('3. MATRIZ DE RIESGOS'!#REF!," ",'3. MATRIZ DE RIESGOS'!#REF!," ",'3. MATRIZ DE RIESGOS'!#REF!," ",'3. MATRIZ DE RIESGOS'!#REF!)</f>
        <v>#REF!</v>
      </c>
      <c r="AF61" s="320" t="e">
        <f t="shared" si="7"/>
        <v>#REF!</v>
      </c>
      <c r="AG61" s="329" t="e">
        <f>'3. MATRIZ DE RIESGOS'!#REF!</f>
        <v>#REF!</v>
      </c>
      <c r="AH61" s="329">
        <f>IF('CALIFI DE LOS CONTROL II SEM '!$H$158=Listas!$J$48,'CALIFI DE LOS CONTROL II SEM '!$F$158,0)</f>
        <v>0</v>
      </c>
      <c r="AI61" s="330" t="e">
        <f t="shared" si="8"/>
        <v>#REF!</v>
      </c>
      <c r="AJ61" s="331" t="e">
        <f>VLOOKUP(AI61,'PROBABILIDAD - IMPACTO'!$B$7:$C$11,2,FALSE)</f>
        <v>#REF!</v>
      </c>
      <c r="AK61" s="329" t="e">
        <f>'3. MATRIZ DE RIESGOS'!#REF!</f>
        <v>#REF!</v>
      </c>
      <c r="AL61" s="329">
        <f>IF('CALIFI DE LOS CONTROL II SEM '!$H$158=$AK$48,'CALIFI DE LOS CONTROL II SEM '!$F$158,0)</f>
        <v>0</v>
      </c>
      <c r="AM61" s="332" t="e">
        <f t="shared" si="9"/>
        <v>#REF!</v>
      </c>
      <c r="AN61" s="333" t="e">
        <f>VLOOKUP(AM61,'PROBABILIDAD - IMPACTO'!$B$22:$C$26,2,FALSE)</f>
        <v>#REF!</v>
      </c>
    </row>
    <row r="62" spans="1:40" ht="32.25" customHeight="1" x14ac:dyDescent="0.25">
      <c r="A62" s="277" t="s">
        <v>275</v>
      </c>
      <c r="B62" s="303" t="s">
        <v>610</v>
      </c>
      <c r="C62" s="277">
        <v>58</v>
      </c>
      <c r="D62" s="277" t="s">
        <v>225</v>
      </c>
      <c r="E62" s="303" t="s">
        <v>703</v>
      </c>
      <c r="F62" s="277"/>
      <c r="G62" s="323" t="e">
        <f>CONCATENATE('3. MATRIZ DE RIESGOS'!#REF!," ",'3. MATRIZ DE RIESGOS'!#REF!," ",'3. MATRIZ DE RIESGOS'!#REF!," ",'3. MATRIZ DE RIESGOS'!#REF!)</f>
        <v>#REF!</v>
      </c>
      <c r="H62" s="310"/>
      <c r="I62" s="310" t="e">
        <f t="shared" si="1"/>
        <v>#REF!</v>
      </c>
      <c r="J62" s="278" t="e">
        <f>'3. MATRIZ DE RIESGOS'!#REF!</f>
        <v>#REF!</v>
      </c>
      <c r="K62" s="278">
        <f>IF('CALIFICACIÓN DE LOS CONTROLES'!J76=Listas!$J$48,'CALIFICACIÓN DE LOS CONTROLES'!H76,0)</f>
        <v>0</v>
      </c>
      <c r="L62" s="324" t="e">
        <f t="shared" si="2"/>
        <v>#REF!</v>
      </c>
      <c r="M62" s="325" t="e">
        <f>VLOOKUP(L62,'PROBABILIDAD - IMPACTO'!$B$7:$C$11,2,FALSE)</f>
        <v>#REF!</v>
      </c>
      <c r="N62" s="278" t="e">
        <f>'3. MATRIZ DE RIESGOS'!#REF!</f>
        <v>#REF!</v>
      </c>
      <c r="O62" s="278">
        <f>IF('CALIFICACIÓN DE LOS CONTROLES'!J76=Listas!$N$48,'CALIFICACIÓN DE LOS CONTROLES'!H76,0)</f>
        <v>0</v>
      </c>
      <c r="P62" s="278"/>
      <c r="Q62" s="326" t="e">
        <f t="shared" si="3"/>
        <v>#REF!</v>
      </c>
      <c r="R62" s="327" t="e">
        <f>VLOOKUP(Q62,'PROBABILIDAD - IMPACTO'!$B$19:$C$26,2,FALSE)</f>
        <v>#REF!</v>
      </c>
      <c r="S62" s="277"/>
      <c r="T62" s="323" t="e">
        <f>CONCATENATE('3. MATRIZ DE RIESGOS'!#REF!," ",'3. MATRIZ DE RIESGOS'!#REF!," ",'3. MATRIZ DE RIESGOS'!#REF!," ",'3. MATRIZ DE RIESGOS'!#REF!)</f>
        <v>#REF!</v>
      </c>
      <c r="U62" s="310" t="e">
        <f t="shared" si="4"/>
        <v>#REF!</v>
      </c>
      <c r="V62" s="278" t="e">
        <f>'3. MATRIZ DE RIESGOS'!#REF!</f>
        <v>#REF!</v>
      </c>
      <c r="W62" s="278">
        <f>IF('CALIFI DE LOS CONTROL I SEM '!$H$170=Listas!$J$48,'CALIFI DE LOS CONTROL I SEM '!$F$170,0)</f>
        <v>0</v>
      </c>
      <c r="X62" s="324" t="e">
        <f t="shared" si="5"/>
        <v>#REF!</v>
      </c>
      <c r="Y62" s="325" t="e">
        <f>VLOOKUP(X62,'PROBABILIDAD - IMPACTO'!$B$7:$C$11,2,FALSE)</f>
        <v>#REF!</v>
      </c>
      <c r="Z62" s="278" t="e">
        <f>'3. MATRIZ DE RIESGOS'!#REF!</f>
        <v>#REF!</v>
      </c>
      <c r="AA62" s="278">
        <f>IF('CALIFI DE LOS CONTROL I SEM '!$H$170=$AK$48,'CALIFI DE LOS CONTROL I SEM '!$F$170,0)</f>
        <v>0</v>
      </c>
      <c r="AB62" s="326" t="e">
        <f t="shared" si="6"/>
        <v>#REF!</v>
      </c>
      <c r="AC62" s="327" t="e">
        <f>VLOOKUP(AB62,'PROBABILIDAD - IMPACTO'!$B$22:$C$26,2,FALSE)</f>
        <v>#REF!</v>
      </c>
      <c r="AE62" s="328" t="e">
        <f>CONCATENATE('3. MATRIZ DE RIESGOS'!#REF!," ",'3. MATRIZ DE RIESGOS'!#REF!," ",'3. MATRIZ DE RIESGOS'!#REF!," ",'3. MATRIZ DE RIESGOS'!#REF!)</f>
        <v>#REF!</v>
      </c>
      <c r="AF62" s="320" t="e">
        <f t="shared" si="7"/>
        <v>#REF!</v>
      </c>
      <c r="AG62" s="329" t="e">
        <f>'3. MATRIZ DE RIESGOS'!#REF!</f>
        <v>#REF!</v>
      </c>
      <c r="AH62" s="329">
        <f>IF('CALIFI DE LOS CONTROL II SEM '!$H$170=Listas!$J$48,'CALIFI DE LOS CONTROL II SEM '!$F$170,0)</f>
        <v>0</v>
      </c>
      <c r="AI62" s="330" t="e">
        <f t="shared" si="8"/>
        <v>#REF!</v>
      </c>
      <c r="AJ62" s="331" t="e">
        <f>VLOOKUP(AI62,'PROBABILIDAD - IMPACTO'!$B$7:$C$11,2,FALSE)</f>
        <v>#REF!</v>
      </c>
      <c r="AK62" s="329" t="e">
        <f>'3. MATRIZ DE RIESGOS'!#REF!</f>
        <v>#REF!</v>
      </c>
      <c r="AL62" s="329">
        <f>IF('CALIFI DE LOS CONTROL II SEM '!$H$170=$AK$48,'CALIFI DE LOS CONTROL II SEM '!$F$170,0)</f>
        <v>0</v>
      </c>
      <c r="AM62" s="332" t="e">
        <f t="shared" si="9"/>
        <v>#REF!</v>
      </c>
      <c r="AN62" s="333" t="e">
        <f>VLOOKUP(AM62,'PROBABILIDAD - IMPACTO'!$B$22:$C$26,2,FALSE)</f>
        <v>#REF!</v>
      </c>
    </row>
    <row r="63" spans="1:40" ht="32.25" customHeight="1" x14ac:dyDescent="0.25">
      <c r="A63" s="277" t="s">
        <v>285</v>
      </c>
      <c r="B63" s="303" t="s">
        <v>625</v>
      </c>
      <c r="C63" s="277">
        <v>59</v>
      </c>
      <c r="D63" s="277" t="s">
        <v>225</v>
      </c>
      <c r="E63" s="303"/>
      <c r="F63" s="277"/>
      <c r="G63" s="323" t="e">
        <f>CONCATENATE('3. MATRIZ DE RIESGOS'!#REF!," ",'3. MATRIZ DE RIESGOS'!#REF!," ",'3. MATRIZ DE RIESGOS'!#REF!," ",'3. MATRIZ DE RIESGOS'!#REF!)</f>
        <v>#REF!</v>
      </c>
      <c r="H63" s="310"/>
      <c r="I63" s="310" t="e">
        <f t="shared" si="1"/>
        <v>#REF!</v>
      </c>
      <c r="J63" s="278" t="e">
        <f>'3. MATRIZ DE RIESGOS'!#REF!</f>
        <v>#REF!</v>
      </c>
      <c r="K63" s="278">
        <f>IF('CALIFICACIÓN DE LOS CONTROLES'!J77=Listas!$J$48,'CALIFICACIÓN DE LOS CONTROLES'!H77,0)</f>
        <v>0</v>
      </c>
      <c r="L63" s="324" t="e">
        <f t="shared" si="2"/>
        <v>#REF!</v>
      </c>
      <c r="M63" s="325" t="e">
        <f>VLOOKUP(L63,'PROBABILIDAD - IMPACTO'!$B$7:$C$11,2,FALSE)</f>
        <v>#REF!</v>
      </c>
      <c r="N63" s="278" t="e">
        <f>'3. MATRIZ DE RIESGOS'!#REF!</f>
        <v>#REF!</v>
      </c>
      <c r="O63" s="278">
        <f>IF('CALIFICACIÓN DE LOS CONTROLES'!J77=Listas!$N$48,'CALIFICACIÓN DE LOS CONTROLES'!H77,0)</f>
        <v>0</v>
      </c>
      <c r="P63" s="278"/>
      <c r="Q63" s="326" t="e">
        <f t="shared" si="3"/>
        <v>#REF!</v>
      </c>
      <c r="R63" s="327" t="e">
        <f>VLOOKUP(Q63,'PROBABILIDAD - IMPACTO'!$B$19:$C$26,2,FALSE)</f>
        <v>#REF!</v>
      </c>
      <c r="S63" s="277"/>
      <c r="T63" s="323" t="e">
        <f>CONCATENATE('3. MATRIZ DE RIESGOS'!#REF!," ",'3. MATRIZ DE RIESGOS'!#REF!," ",'3. MATRIZ DE RIESGOS'!#REF!," ",'3. MATRIZ DE RIESGOS'!#REF!)</f>
        <v>#REF!</v>
      </c>
      <c r="U63" s="310" t="e">
        <f t="shared" si="4"/>
        <v>#REF!</v>
      </c>
      <c r="V63" s="278" t="e">
        <f>'3. MATRIZ DE RIESGOS'!#REF!</f>
        <v>#REF!</v>
      </c>
      <c r="W63" s="278">
        <f>IF('CALIFI DE LOS CONTROL I SEM '!$H$182=Listas!$J$48,'CALIFI DE LOS CONTROL I SEM '!$F$182,0)</f>
        <v>0</v>
      </c>
      <c r="X63" s="324" t="e">
        <f t="shared" si="5"/>
        <v>#REF!</v>
      </c>
      <c r="Y63" s="325" t="e">
        <f>VLOOKUP(X63,'PROBABILIDAD - IMPACTO'!$B$7:$C$11,2,FALSE)</f>
        <v>#REF!</v>
      </c>
      <c r="Z63" s="278" t="e">
        <f>'3. MATRIZ DE RIESGOS'!#REF!</f>
        <v>#REF!</v>
      </c>
      <c r="AA63" s="278">
        <f>IF('CALIFI DE LOS CONTROL I SEM '!$H$182=$AK$48,'CALIFI DE LOS CONTROL I SEM '!$F$182,0)</f>
        <v>0</v>
      </c>
      <c r="AB63" s="334" t="e">
        <f t="shared" si="6"/>
        <v>#REF!</v>
      </c>
      <c r="AC63" s="335" t="e">
        <f>VLOOKUP(AB63,'PROBABILIDAD - IMPACTO'!$B$22:$C$26,2,FALSE)</f>
        <v>#REF!</v>
      </c>
      <c r="AE63" s="328" t="e">
        <f>CONCATENATE('3. MATRIZ DE RIESGOS'!#REF!," ",'3. MATRIZ DE RIESGOS'!#REF!," ",'3. MATRIZ DE RIESGOS'!#REF!," ",'3. MATRIZ DE RIESGOS'!#REF!)</f>
        <v>#REF!</v>
      </c>
      <c r="AF63" s="320" t="e">
        <f t="shared" si="7"/>
        <v>#REF!</v>
      </c>
      <c r="AG63" s="329" t="e">
        <f>'3. MATRIZ DE RIESGOS'!#REF!</f>
        <v>#REF!</v>
      </c>
      <c r="AH63" s="329">
        <f>IF('CALIFI DE LOS CONTROL II SEM '!$H$182=Listas!$J$48,'CALIFI DE LOS CONTROL II SEM '!$F$182,0)</f>
        <v>0</v>
      </c>
      <c r="AI63" s="330" t="e">
        <f t="shared" si="8"/>
        <v>#REF!</v>
      </c>
      <c r="AJ63" s="331" t="e">
        <f>VLOOKUP(AI63,'PROBABILIDAD - IMPACTO'!$B$7:$C$11,2,FALSE)</f>
        <v>#REF!</v>
      </c>
      <c r="AK63" s="329" t="e">
        <f>'3. MATRIZ DE RIESGOS'!#REF!</f>
        <v>#REF!</v>
      </c>
      <c r="AL63" s="329">
        <f>IF('CALIFI DE LOS CONTROL II SEM '!$H$182=$AK$48,'CALIFI DE LOS CONTROL II SEM '!$F$182,0)</f>
        <v>0</v>
      </c>
      <c r="AM63" s="336" t="e">
        <f t="shared" si="9"/>
        <v>#REF!</v>
      </c>
      <c r="AN63" s="337" t="e">
        <f>VLOOKUP(AM63,'PROBABILIDAD - IMPACTO'!$B$22:$C$26,2,FALSE)</f>
        <v>#REF!</v>
      </c>
    </row>
    <row r="64" spans="1:40" ht="32.25" customHeight="1" thickBot="1" x14ac:dyDescent="0.3">
      <c r="A64" s="277" t="s">
        <v>277</v>
      </c>
      <c r="B64" s="303" t="s">
        <v>612</v>
      </c>
      <c r="C64" s="277">
        <v>60</v>
      </c>
      <c r="D64" s="277" t="s">
        <v>225</v>
      </c>
      <c r="E64" s="277"/>
      <c r="F64" s="277"/>
      <c r="G64" s="338" t="e">
        <f>CONCATENATE('3. MATRIZ DE RIESGOS'!#REF!,'3. MATRIZ DE RIESGOS'!#REF!)</f>
        <v>#REF!</v>
      </c>
      <c r="H64" s="310"/>
      <c r="I64" s="277" t="str">
        <f t="shared" ref="I64:I67" si="10">CONCATENATE(L64," ",M64," ",Q64," ",R64)</f>
        <v xml:space="preserve">   </v>
      </c>
      <c r="J64" s="277"/>
      <c r="K64" s="277"/>
      <c r="L64" s="277"/>
      <c r="M64" s="277"/>
      <c r="N64" s="277"/>
      <c r="O64" s="277"/>
      <c r="P64" s="277"/>
      <c r="Q64" s="277"/>
      <c r="R64" s="277"/>
      <c r="S64" s="277"/>
      <c r="T64" s="339"/>
      <c r="U64" s="340"/>
      <c r="V64" s="340"/>
      <c r="W64" s="340"/>
      <c r="X64" s="340"/>
      <c r="Y64" s="340"/>
      <c r="Z64" s="340"/>
      <c r="AA64" s="340"/>
      <c r="AB64" s="340"/>
      <c r="AC64" s="341"/>
      <c r="AE64" s="342"/>
      <c r="AF64" s="343"/>
      <c r="AG64" s="343"/>
      <c r="AH64" s="343"/>
      <c r="AI64" s="343"/>
      <c r="AJ64" s="343"/>
      <c r="AK64" s="343"/>
      <c r="AL64" s="343"/>
      <c r="AM64" s="343"/>
      <c r="AN64" s="344"/>
    </row>
    <row r="65" spans="1:29" ht="32.25" customHeight="1" x14ac:dyDescent="0.25">
      <c r="A65" s="277" t="s">
        <v>279</v>
      </c>
      <c r="B65" s="303" t="s">
        <v>614</v>
      </c>
      <c r="C65" s="277">
        <v>61</v>
      </c>
      <c r="D65" s="277" t="s">
        <v>225</v>
      </c>
      <c r="E65" s="277"/>
      <c r="F65" s="277"/>
      <c r="G65" s="284"/>
      <c r="H65" s="310"/>
      <c r="I65" s="277" t="str">
        <f t="shared" si="10"/>
        <v xml:space="preserve">   </v>
      </c>
      <c r="J65" s="277"/>
      <c r="K65" s="277"/>
      <c r="L65" s="277"/>
      <c r="M65" s="277"/>
      <c r="N65" s="277"/>
      <c r="O65" s="277"/>
      <c r="P65" s="277"/>
      <c r="Q65" s="277"/>
      <c r="R65" s="277"/>
      <c r="S65" s="277"/>
      <c r="T65" s="277"/>
      <c r="U65" s="277"/>
      <c r="V65" s="277"/>
      <c r="W65" s="277"/>
      <c r="X65" s="277"/>
      <c r="Y65" s="277"/>
      <c r="Z65" s="277"/>
      <c r="AA65" s="277"/>
      <c r="AB65" s="277"/>
      <c r="AC65" s="277"/>
    </row>
    <row r="66" spans="1:29" ht="32.25" customHeight="1" x14ac:dyDescent="0.25">
      <c r="A66" s="277" t="s">
        <v>280</v>
      </c>
      <c r="B66" s="303" t="s">
        <v>616</v>
      </c>
      <c r="C66" s="277">
        <v>62</v>
      </c>
      <c r="D66" s="277" t="s">
        <v>225</v>
      </c>
      <c r="E66" s="277"/>
      <c r="F66" s="277"/>
      <c r="G66" s="284" t="e">
        <f>CONCATENATE('3. MATRIZ DE RIESGOS'!#REF!,'3. MATRIZ DE RIESGOS'!#REF!)</f>
        <v>#REF!</v>
      </c>
      <c r="H66" s="310"/>
      <c r="I66" s="277" t="str">
        <f t="shared" si="10"/>
        <v xml:space="preserve">   </v>
      </c>
      <c r="J66" s="277"/>
      <c r="K66" s="277"/>
      <c r="L66" s="277"/>
      <c r="M66" s="277"/>
      <c r="N66" s="277"/>
      <c r="O66" s="277"/>
      <c r="P66" s="277"/>
      <c r="Q66" s="277"/>
      <c r="R66" s="277"/>
      <c r="S66" s="277"/>
      <c r="T66" s="277"/>
      <c r="U66" s="277"/>
      <c r="V66" s="277"/>
      <c r="W66" s="277"/>
      <c r="X66" s="277"/>
      <c r="Y66" s="277"/>
      <c r="Z66" s="277"/>
      <c r="AA66" s="277"/>
      <c r="AB66" s="277"/>
      <c r="AC66" s="277"/>
    </row>
    <row r="67" spans="1:29" ht="32.25" customHeight="1" x14ac:dyDescent="0.25">
      <c r="A67" s="277" t="s">
        <v>281</v>
      </c>
      <c r="B67" s="303" t="s">
        <v>617</v>
      </c>
      <c r="C67" s="277">
        <v>63</v>
      </c>
      <c r="D67" s="277" t="s">
        <v>225</v>
      </c>
      <c r="E67" s="277"/>
      <c r="F67" s="277"/>
      <c r="G67" s="284" t="e">
        <f>CONCATENATE('3. MATRIZ DE RIESGOS'!#REF!,'3. MATRIZ DE RIESGOS'!#REF!)</f>
        <v>#REF!</v>
      </c>
      <c r="H67" s="310"/>
      <c r="I67" s="277" t="str">
        <f t="shared" si="10"/>
        <v xml:space="preserve">   </v>
      </c>
      <c r="J67" s="277"/>
      <c r="K67" s="277"/>
      <c r="L67" s="277"/>
      <c r="M67" s="277"/>
      <c r="N67" s="277"/>
      <c r="O67" s="277"/>
      <c r="P67" s="277"/>
      <c r="Q67" s="277"/>
      <c r="R67" s="277"/>
      <c r="S67" s="277"/>
      <c r="T67" s="277"/>
      <c r="U67" s="277"/>
      <c r="V67" s="277"/>
      <c r="W67" s="277"/>
      <c r="X67" s="277"/>
      <c r="Y67" s="277"/>
      <c r="Z67" s="277"/>
      <c r="AA67" s="277"/>
      <c r="AB67" s="277"/>
      <c r="AC67" s="277"/>
    </row>
    <row r="68" spans="1:29" ht="32.25" customHeight="1" x14ac:dyDescent="0.25">
      <c r="A68" s="277" t="s">
        <v>290</v>
      </c>
      <c r="B68" s="303" t="s">
        <v>615</v>
      </c>
      <c r="C68" s="277">
        <v>64</v>
      </c>
      <c r="D68" s="277" t="s">
        <v>225</v>
      </c>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row>
    <row r="69" spans="1:29" ht="32.25" customHeight="1" x14ac:dyDescent="0.25">
      <c r="A69" s="277" t="s">
        <v>289</v>
      </c>
      <c r="B69" s="303" t="s">
        <v>624</v>
      </c>
      <c r="C69" s="277">
        <v>65</v>
      </c>
      <c r="D69" s="277" t="s">
        <v>225</v>
      </c>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row>
    <row r="70" spans="1:29" ht="32.25" customHeight="1" x14ac:dyDescent="0.25">
      <c r="A70" s="277" t="s">
        <v>282</v>
      </c>
      <c r="B70" s="303" t="s">
        <v>618</v>
      </c>
      <c r="C70" s="277">
        <v>66</v>
      </c>
      <c r="D70" s="277" t="s">
        <v>225</v>
      </c>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row>
    <row r="71" spans="1:29" ht="32.25" customHeight="1" x14ac:dyDescent="0.25">
      <c r="A71" s="277" t="s">
        <v>276</v>
      </c>
      <c r="B71" s="303" t="s">
        <v>609</v>
      </c>
      <c r="C71" s="277">
        <v>67</v>
      </c>
      <c r="D71" s="277" t="s">
        <v>225</v>
      </c>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row>
    <row r="72" spans="1:29" ht="32.25" customHeight="1" x14ac:dyDescent="0.25">
      <c r="A72" s="277" t="s">
        <v>286</v>
      </c>
      <c r="B72" s="303" t="s">
        <v>621</v>
      </c>
      <c r="C72" s="277">
        <v>68</v>
      </c>
      <c r="D72" s="277" t="s">
        <v>225</v>
      </c>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row>
    <row r="73" spans="1:29" ht="32.25" customHeight="1" x14ac:dyDescent="0.25">
      <c r="A73" s="277" t="s">
        <v>283</v>
      </c>
      <c r="B73" s="303" t="s">
        <v>619</v>
      </c>
      <c r="C73" s="277">
        <v>69</v>
      </c>
      <c r="D73" s="277" t="s">
        <v>225</v>
      </c>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row>
    <row r="74" spans="1:29" ht="32.25" customHeight="1" x14ac:dyDescent="0.25">
      <c r="A74" s="277" t="s">
        <v>274</v>
      </c>
      <c r="B74" s="303" t="s">
        <v>611</v>
      </c>
      <c r="C74" s="277">
        <v>70</v>
      </c>
      <c r="D74" s="277" t="s">
        <v>225</v>
      </c>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row>
    <row r="75" spans="1:29" ht="32.25" customHeight="1" x14ac:dyDescent="0.25">
      <c r="A75" s="277" t="s">
        <v>288</v>
      </c>
      <c r="B75" s="303" t="s">
        <v>623</v>
      </c>
      <c r="C75" s="277">
        <v>71</v>
      </c>
      <c r="D75" s="277" t="s">
        <v>225</v>
      </c>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row>
    <row r="76" spans="1:29" ht="32.25" customHeight="1" x14ac:dyDescent="0.25">
      <c r="A76" s="277" t="s">
        <v>287</v>
      </c>
      <c r="B76" s="303" t="s">
        <v>622</v>
      </c>
      <c r="C76" s="277">
        <v>72</v>
      </c>
      <c r="D76" s="277" t="s">
        <v>225</v>
      </c>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row>
    <row r="77" spans="1:29" ht="32.25" customHeight="1" x14ac:dyDescent="0.25">
      <c r="A77" s="277" t="s">
        <v>284</v>
      </c>
      <c r="B77" s="303" t="s">
        <v>620</v>
      </c>
      <c r="C77" s="277">
        <v>73</v>
      </c>
      <c r="D77" s="277" t="s">
        <v>225</v>
      </c>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row>
    <row r="78" spans="1:29" ht="15.75" x14ac:dyDescent="0.25">
      <c r="A78" s="277"/>
      <c r="B78" s="277"/>
      <c r="C78" s="277">
        <v>74</v>
      </c>
      <c r="D78" s="277" t="s">
        <v>225</v>
      </c>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row>
    <row r="79" spans="1:29" ht="15.75" x14ac:dyDescent="0.25">
      <c r="A79" s="277"/>
      <c r="B79" s="277"/>
      <c r="C79" s="277">
        <v>75</v>
      </c>
      <c r="D79" s="277" t="s">
        <v>225</v>
      </c>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row>
    <row r="80" spans="1:29" ht="15.75" x14ac:dyDescent="0.25">
      <c r="A80" s="277" t="s">
        <v>11</v>
      </c>
      <c r="B80" s="303" t="s">
        <v>313</v>
      </c>
      <c r="C80" s="277">
        <v>76</v>
      </c>
      <c r="D80" s="277" t="s">
        <v>225</v>
      </c>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row>
    <row r="81" spans="1:29" ht="15.75" x14ac:dyDescent="0.25">
      <c r="A81" s="277" t="s">
        <v>312</v>
      </c>
      <c r="B81" s="277"/>
      <c r="C81" s="277">
        <v>77</v>
      </c>
      <c r="D81" s="277" t="s">
        <v>225</v>
      </c>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row>
    <row r="82" spans="1:29" ht="15.75" x14ac:dyDescent="0.25">
      <c r="A82" s="277" t="s">
        <v>307</v>
      </c>
      <c r="B82" s="277"/>
      <c r="C82" s="277">
        <v>78</v>
      </c>
      <c r="D82" s="277" t="s">
        <v>225</v>
      </c>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row>
    <row r="83" spans="1:29" ht="15.75" x14ac:dyDescent="0.25">
      <c r="A83" s="277" t="s">
        <v>311</v>
      </c>
      <c r="B83" s="277"/>
      <c r="C83" s="277">
        <v>79</v>
      </c>
      <c r="D83" s="277" t="s">
        <v>225</v>
      </c>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row>
    <row r="84" spans="1:29" ht="15.75" x14ac:dyDescent="0.25">
      <c r="A84" s="277" t="s">
        <v>308</v>
      </c>
      <c r="B84" s="277"/>
      <c r="C84" s="277">
        <v>80</v>
      </c>
      <c r="D84" s="277" t="s">
        <v>225</v>
      </c>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row>
    <row r="85" spans="1:29" ht="15.75" x14ac:dyDescent="0.25">
      <c r="A85" s="277" t="s">
        <v>309</v>
      </c>
      <c r="B85" s="277"/>
      <c r="C85" s="277">
        <v>81</v>
      </c>
      <c r="D85" s="277" t="s">
        <v>225</v>
      </c>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row>
    <row r="86" spans="1:29" ht="15.75" x14ac:dyDescent="0.25">
      <c r="A86" s="277" t="s">
        <v>310</v>
      </c>
      <c r="B86" s="277"/>
      <c r="C86" s="277">
        <v>82</v>
      </c>
      <c r="D86" s="277" t="s">
        <v>225</v>
      </c>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row>
    <row r="87" spans="1:29" ht="15.75" x14ac:dyDescent="0.25">
      <c r="A87" s="277" t="s">
        <v>267</v>
      </c>
      <c r="B87" s="277"/>
      <c r="C87" s="277">
        <v>83</v>
      </c>
      <c r="D87" s="277" t="s">
        <v>225</v>
      </c>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row>
    <row r="88" spans="1:29" ht="15.75" x14ac:dyDescent="0.25">
      <c r="A88" s="277"/>
      <c r="B88" s="277"/>
      <c r="C88" s="277">
        <v>84</v>
      </c>
      <c r="D88" s="277" t="s">
        <v>225</v>
      </c>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row>
    <row r="89" spans="1:29" ht="15.75" x14ac:dyDescent="0.25">
      <c r="A89" s="277"/>
      <c r="B89" s="277"/>
      <c r="C89" s="277">
        <v>85</v>
      </c>
      <c r="D89" s="277" t="s">
        <v>225</v>
      </c>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row>
    <row r="90" spans="1:29" ht="15.75" x14ac:dyDescent="0.25">
      <c r="A90" s="277"/>
      <c r="B90" s="277"/>
      <c r="C90" s="277">
        <v>86</v>
      </c>
      <c r="D90" s="277" t="s">
        <v>74</v>
      </c>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row>
    <row r="91" spans="1:29" ht="29.25" customHeight="1" x14ac:dyDescent="0.25">
      <c r="A91" s="277"/>
      <c r="B91" s="303"/>
      <c r="C91" s="277">
        <v>87</v>
      </c>
      <c r="D91" s="277" t="s">
        <v>74</v>
      </c>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row>
    <row r="92" spans="1:29" ht="15.75" x14ac:dyDescent="0.25">
      <c r="A92" s="277"/>
      <c r="B92" s="277"/>
      <c r="C92" s="277">
        <v>88</v>
      </c>
      <c r="D92" s="277" t="s">
        <v>74</v>
      </c>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row>
    <row r="93" spans="1:29" ht="15.75" x14ac:dyDescent="0.25">
      <c r="A93" s="277"/>
      <c r="B93" s="303"/>
      <c r="C93" s="277">
        <v>89</v>
      </c>
      <c r="D93" s="277" t="s">
        <v>74</v>
      </c>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row>
    <row r="94" spans="1:29" ht="15.75" x14ac:dyDescent="0.25">
      <c r="A94" s="277"/>
      <c r="B94" s="277"/>
      <c r="C94" s="277">
        <v>90</v>
      </c>
      <c r="D94" s="277" t="s">
        <v>74</v>
      </c>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row>
    <row r="95" spans="1:29" ht="15.75" x14ac:dyDescent="0.25">
      <c r="A95" s="277"/>
      <c r="B95" s="303"/>
      <c r="C95" s="277">
        <v>91</v>
      </c>
      <c r="D95" s="277" t="s">
        <v>74</v>
      </c>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row>
    <row r="96" spans="1:29" ht="15.75" x14ac:dyDescent="0.25">
      <c r="A96" s="277"/>
      <c r="B96" s="303"/>
      <c r="C96" s="277">
        <v>92</v>
      </c>
      <c r="D96" s="277" t="s">
        <v>74</v>
      </c>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row>
    <row r="97" spans="1:29" ht="15.75" x14ac:dyDescent="0.25">
      <c r="A97" s="277"/>
      <c r="B97" s="303"/>
      <c r="C97" s="277">
        <v>93</v>
      </c>
      <c r="D97" s="277" t="s">
        <v>74</v>
      </c>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row>
    <row r="98" spans="1:29" ht="15.75" x14ac:dyDescent="0.25">
      <c r="A98" s="277"/>
      <c r="B98" s="303"/>
      <c r="C98" s="277">
        <v>94</v>
      </c>
      <c r="D98" s="277" t="s">
        <v>74</v>
      </c>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row>
    <row r="99" spans="1:29" ht="15.75" x14ac:dyDescent="0.25">
      <c r="A99" s="277"/>
      <c r="B99" s="303"/>
      <c r="C99" s="277">
        <v>95</v>
      </c>
      <c r="D99" s="277" t="s">
        <v>74</v>
      </c>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row>
    <row r="100" spans="1:29" ht="15.75" x14ac:dyDescent="0.25">
      <c r="A100" s="277"/>
      <c r="B100" s="303"/>
      <c r="C100" s="277">
        <v>96</v>
      </c>
      <c r="D100" s="277" t="s">
        <v>228</v>
      </c>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row>
    <row r="101" spans="1:29" ht="15.75" x14ac:dyDescent="0.25">
      <c r="A101" s="277"/>
      <c r="B101" s="303"/>
      <c r="C101" s="277">
        <v>97</v>
      </c>
      <c r="D101" s="277" t="s">
        <v>228</v>
      </c>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row>
    <row r="102" spans="1:29" ht="15.75" x14ac:dyDescent="0.25">
      <c r="A102" s="277"/>
      <c r="B102" s="303"/>
      <c r="C102" s="277">
        <v>98</v>
      </c>
      <c r="D102" s="277" t="s">
        <v>228</v>
      </c>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row>
    <row r="103" spans="1:29" ht="15.75" x14ac:dyDescent="0.25">
      <c r="A103" s="277"/>
      <c r="B103" s="303"/>
      <c r="C103" s="277">
        <v>99</v>
      </c>
      <c r="D103" s="277" t="s">
        <v>228</v>
      </c>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row>
    <row r="104" spans="1:29" ht="15.75" x14ac:dyDescent="0.25">
      <c r="A104" s="277"/>
      <c r="B104" s="277"/>
      <c r="C104" s="277">
        <v>100</v>
      </c>
      <c r="D104" s="277" t="s">
        <v>228</v>
      </c>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row>
    <row r="105" spans="1:29" x14ac:dyDescent="0.2">
      <c r="B105" s="345"/>
    </row>
    <row r="106" spans="1:29" x14ac:dyDescent="0.2">
      <c r="B106" s="345"/>
    </row>
    <row r="107" spans="1:29" x14ac:dyDescent="0.2">
      <c r="B107" s="345"/>
    </row>
    <row r="108" spans="1:29" x14ac:dyDescent="0.2">
      <c r="B108" s="345"/>
    </row>
    <row r="112" spans="1:29" ht="25.5" x14ac:dyDescent="0.2">
      <c r="D112" s="264" t="s">
        <v>704</v>
      </c>
      <c r="E112" s="264">
        <v>25</v>
      </c>
      <c r="F112" s="345" t="s">
        <v>703</v>
      </c>
      <c r="G112" s="264">
        <v>25</v>
      </c>
    </row>
    <row r="113" spans="4:7" ht="25.5" x14ac:dyDescent="0.2">
      <c r="D113" s="264" t="s">
        <v>705</v>
      </c>
      <c r="E113" s="264">
        <v>24</v>
      </c>
      <c r="F113" s="345" t="s">
        <v>702</v>
      </c>
      <c r="G113" s="264">
        <v>24</v>
      </c>
    </row>
    <row r="114" spans="4:7" ht="25.5" x14ac:dyDescent="0.2">
      <c r="D114" s="264" t="s">
        <v>706</v>
      </c>
      <c r="E114" s="264">
        <v>23</v>
      </c>
      <c r="F114" s="345" t="s">
        <v>701</v>
      </c>
      <c r="G114" s="264">
        <v>23</v>
      </c>
    </row>
    <row r="115" spans="4:7" ht="25.5" x14ac:dyDescent="0.2">
      <c r="D115" s="264" t="s">
        <v>707</v>
      </c>
      <c r="E115" s="264">
        <v>22</v>
      </c>
      <c r="F115" s="345" t="s">
        <v>700</v>
      </c>
      <c r="G115" s="264">
        <v>22</v>
      </c>
    </row>
    <row r="116" spans="4:7" ht="25.5" x14ac:dyDescent="0.2">
      <c r="D116" s="264" t="s">
        <v>708</v>
      </c>
      <c r="E116" s="264">
        <v>21</v>
      </c>
      <c r="F116" s="345" t="s">
        <v>699</v>
      </c>
      <c r="G116" s="264">
        <v>21</v>
      </c>
    </row>
    <row r="117" spans="4:7" ht="25.5" x14ac:dyDescent="0.2">
      <c r="D117" s="264" t="s">
        <v>709</v>
      </c>
      <c r="E117" s="264">
        <v>20</v>
      </c>
      <c r="F117" s="345" t="s">
        <v>698</v>
      </c>
      <c r="G117" s="264">
        <v>20</v>
      </c>
    </row>
    <row r="118" spans="4:7" ht="25.5" x14ac:dyDescent="0.2">
      <c r="D118" s="264" t="s">
        <v>710</v>
      </c>
      <c r="E118" s="264">
        <v>19</v>
      </c>
      <c r="F118" s="345" t="s">
        <v>697</v>
      </c>
      <c r="G118" s="264">
        <v>19</v>
      </c>
    </row>
    <row r="119" spans="4:7" ht="25.5" x14ac:dyDescent="0.2">
      <c r="D119" s="264" t="s">
        <v>711</v>
      </c>
      <c r="E119" s="264">
        <v>18</v>
      </c>
      <c r="F119" s="345" t="s">
        <v>696</v>
      </c>
      <c r="G119" s="264">
        <v>18</v>
      </c>
    </row>
    <row r="120" spans="4:7" ht="25.5" x14ac:dyDescent="0.2">
      <c r="D120" s="264" t="s">
        <v>712</v>
      </c>
      <c r="E120" s="264">
        <v>17</v>
      </c>
      <c r="F120" s="345" t="s">
        <v>695</v>
      </c>
      <c r="G120" s="264">
        <v>17</v>
      </c>
    </row>
    <row r="121" spans="4:7" ht="25.5" x14ac:dyDescent="0.2">
      <c r="D121" s="264" t="s">
        <v>713</v>
      </c>
      <c r="E121" s="264">
        <v>16</v>
      </c>
      <c r="F121" s="345" t="s">
        <v>694</v>
      </c>
      <c r="G121" s="264">
        <v>16</v>
      </c>
    </row>
    <row r="122" spans="4:7" ht="25.5" x14ac:dyDescent="0.2">
      <c r="D122" s="264" t="s">
        <v>714</v>
      </c>
      <c r="E122" s="264">
        <v>15</v>
      </c>
      <c r="F122" s="345" t="s">
        <v>693</v>
      </c>
      <c r="G122" s="264">
        <v>15</v>
      </c>
    </row>
    <row r="123" spans="4:7" ht="25.5" x14ac:dyDescent="0.2">
      <c r="D123" s="264" t="s">
        <v>715</v>
      </c>
      <c r="E123" s="264">
        <v>14</v>
      </c>
      <c r="F123" s="345" t="s">
        <v>692</v>
      </c>
      <c r="G123" s="264">
        <v>14</v>
      </c>
    </row>
    <row r="124" spans="4:7" ht="25.5" x14ac:dyDescent="0.2">
      <c r="D124" s="264" t="s">
        <v>716</v>
      </c>
      <c r="E124" s="264">
        <v>13</v>
      </c>
      <c r="F124" s="345" t="s">
        <v>691</v>
      </c>
      <c r="G124" s="264">
        <v>13</v>
      </c>
    </row>
    <row r="125" spans="4:7" ht="25.5" x14ac:dyDescent="0.2">
      <c r="D125" s="264" t="s">
        <v>717</v>
      </c>
      <c r="E125" s="264">
        <v>12</v>
      </c>
      <c r="F125" s="345" t="s">
        <v>690</v>
      </c>
      <c r="G125" s="264">
        <v>12</v>
      </c>
    </row>
    <row r="126" spans="4:7" ht="25.5" x14ac:dyDescent="0.2">
      <c r="D126" s="264" t="s">
        <v>718</v>
      </c>
      <c r="E126" s="264">
        <v>11</v>
      </c>
      <c r="F126" s="345" t="s">
        <v>689</v>
      </c>
      <c r="G126" s="264">
        <v>11</v>
      </c>
    </row>
    <row r="127" spans="4:7" ht="25.5" x14ac:dyDescent="0.2">
      <c r="D127" s="264" t="s">
        <v>719</v>
      </c>
      <c r="E127" s="264">
        <v>10</v>
      </c>
      <c r="F127" s="345" t="s">
        <v>688</v>
      </c>
      <c r="G127" s="264">
        <v>10</v>
      </c>
    </row>
    <row r="128" spans="4:7" ht="25.5" x14ac:dyDescent="0.2">
      <c r="D128" s="264" t="s">
        <v>720</v>
      </c>
      <c r="E128" s="264">
        <v>9</v>
      </c>
      <c r="F128" s="345" t="s">
        <v>687</v>
      </c>
      <c r="G128" s="264">
        <v>9</v>
      </c>
    </row>
    <row r="129" spans="4:7" ht="25.5" x14ac:dyDescent="0.2">
      <c r="D129" s="264" t="s">
        <v>721</v>
      </c>
      <c r="E129" s="264">
        <v>8</v>
      </c>
      <c r="F129" s="345" t="s">
        <v>686</v>
      </c>
      <c r="G129" s="264">
        <v>8</v>
      </c>
    </row>
    <row r="130" spans="4:7" ht="25.5" x14ac:dyDescent="0.2">
      <c r="D130" s="264" t="s">
        <v>722</v>
      </c>
      <c r="E130" s="264">
        <v>7</v>
      </c>
      <c r="F130" s="345" t="s">
        <v>685</v>
      </c>
      <c r="G130" s="264">
        <v>7</v>
      </c>
    </row>
    <row r="131" spans="4:7" ht="25.5" x14ac:dyDescent="0.2">
      <c r="D131" s="264" t="s">
        <v>723</v>
      </c>
      <c r="E131" s="264">
        <v>6</v>
      </c>
      <c r="F131" s="345" t="s">
        <v>684</v>
      </c>
      <c r="G131" s="264">
        <v>6</v>
      </c>
    </row>
    <row r="132" spans="4:7" ht="25.5" x14ac:dyDescent="0.2">
      <c r="D132" s="264" t="s">
        <v>724</v>
      </c>
      <c r="E132" s="264">
        <v>5</v>
      </c>
      <c r="F132" s="345" t="s">
        <v>683</v>
      </c>
      <c r="G132" s="264">
        <v>5</v>
      </c>
    </row>
    <row r="133" spans="4:7" ht="25.5" x14ac:dyDescent="0.2">
      <c r="D133" s="264" t="s">
        <v>725</v>
      </c>
      <c r="E133" s="264">
        <v>4</v>
      </c>
      <c r="F133" s="345" t="s">
        <v>682</v>
      </c>
      <c r="G133" s="264">
        <v>4</v>
      </c>
    </row>
    <row r="134" spans="4:7" ht="25.5" x14ac:dyDescent="0.2">
      <c r="D134" s="264" t="s">
        <v>726</v>
      </c>
      <c r="E134" s="264">
        <v>3</v>
      </c>
      <c r="F134" s="345" t="s">
        <v>681</v>
      </c>
      <c r="G134" s="264">
        <v>3</v>
      </c>
    </row>
    <row r="135" spans="4:7" ht="25.5" x14ac:dyDescent="0.2">
      <c r="D135" s="264" t="s">
        <v>727</v>
      </c>
      <c r="E135" s="264">
        <v>2</v>
      </c>
      <c r="F135" s="345" t="s">
        <v>680</v>
      </c>
      <c r="G135" s="264">
        <v>2</v>
      </c>
    </row>
    <row r="136" spans="4:7" ht="25.5" x14ac:dyDescent="0.2">
      <c r="D136" s="264" t="s">
        <v>728</v>
      </c>
      <c r="E136" s="264">
        <v>1</v>
      </c>
      <c r="F136" s="345" t="s">
        <v>679</v>
      </c>
      <c r="G136" s="264">
        <v>1</v>
      </c>
    </row>
  </sheetData>
  <sheetProtection algorithmName="SHA-512" hashValue="YoJv0yLeedXMl/Fc3jkO2beAuyXABRDJDCjuV2XyndfM7cCjXtdRWD3L1MWuV7Or7NKDefn5Je+M3zaTly7ubw==" saltValue="yW3HwMzTRZWQUsKKPUcxgA==" spinCount="100000" sheet="1" objects="1" scenarios="1" selectLockedCells="1" selectUnlockedCells="1"/>
  <mergeCells count="11">
    <mergeCell ref="L33:N33"/>
    <mergeCell ref="AE47:AN47"/>
    <mergeCell ref="AI48:AJ48"/>
    <mergeCell ref="AM48:AN48"/>
    <mergeCell ref="F1:J1"/>
    <mergeCell ref="L48:M48"/>
    <mergeCell ref="Q48:R48"/>
    <mergeCell ref="T47:AC47"/>
    <mergeCell ref="X48:Y48"/>
    <mergeCell ref="AB48:AC48"/>
    <mergeCell ref="E2:F2"/>
  </mergeCells>
  <conditionalFormatting sqref="H7">
    <cfRule type="cellIs" dxfId="0" priority="1" operator="equal">
      <formula>"LEVE"</formula>
    </cfRule>
  </conditionalFormatting>
  <dataValidations disablePrompts="1" count="2">
    <dataValidation type="list" allowBlank="1" showInputMessage="1" showErrorMessage="1" sqref="A93 A91 A60:A77 A95:A103 A105:A108" xr:uid="{00000000-0002-0000-0A00-000000000000}">
      <formula1>$B$18</formula1>
    </dataValidation>
    <dataValidation showDropDown="1" showInputMessage="1" showErrorMessage="1" sqref="A4 A29" xr:uid="{00000000-0002-0000-0A00-000001000000}"/>
  </dataValidations>
  <pageMargins left="0.7" right="0.7" top="0.75" bottom="0.75" header="0.3" footer="0.3"/>
  <pageSetup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U30"/>
  <sheetViews>
    <sheetView view="pageBreakPreview" zoomScale="55" zoomScaleNormal="100" zoomScaleSheetLayoutView="55" workbookViewId="0">
      <selection activeCell="L14" sqref="L14:M14"/>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68" customWidth="1"/>
    <col min="12" max="12" width="20.28515625" style="168" customWidth="1"/>
    <col min="13" max="13" width="6.85546875" style="168" customWidth="1"/>
    <col min="14" max="14" width="15" style="168" customWidth="1"/>
    <col min="15" max="15" width="7.140625" style="168" customWidth="1"/>
    <col min="16" max="20" width="24.28515625" style="168" customWidth="1"/>
    <col min="21" max="21" width="3.85546875" customWidth="1"/>
    <col min="24" max="24" width="11.42578125" customWidth="1"/>
  </cols>
  <sheetData>
    <row r="1" spans="2:20" ht="13.5" thickBot="1" x14ac:dyDescent="0.25"/>
    <row r="2" spans="2:20" ht="18.75" customHeight="1" x14ac:dyDescent="0.2">
      <c r="B2" s="1535" t="s">
        <v>321</v>
      </c>
      <c r="C2" s="1536"/>
      <c r="D2" s="1536"/>
      <c r="E2" s="1536"/>
      <c r="F2" s="1536"/>
      <c r="G2" s="1536"/>
      <c r="H2" s="1536"/>
      <c r="I2" s="1536"/>
      <c r="J2" s="1537"/>
      <c r="K2"/>
      <c r="L2" s="1521" t="s">
        <v>456</v>
      </c>
      <c r="M2" s="1522"/>
      <c r="N2" s="1522"/>
      <c r="O2" s="1522"/>
      <c r="P2" s="1522"/>
      <c r="Q2" s="1522"/>
      <c r="R2" s="1522"/>
      <c r="S2" s="1522"/>
      <c r="T2" s="1523"/>
    </row>
    <row r="3" spans="2:20" ht="18" customHeight="1" thickBot="1" x14ac:dyDescent="0.25">
      <c r="B3" s="1538"/>
      <c r="C3" s="1539"/>
      <c r="D3" s="1539"/>
      <c r="E3" s="1539"/>
      <c r="F3" s="1539"/>
      <c r="G3" s="1539"/>
      <c r="H3" s="1539"/>
      <c r="I3" s="1539"/>
      <c r="J3" s="1540"/>
      <c r="K3"/>
      <c r="L3" s="1524"/>
      <c r="M3" s="1525"/>
      <c r="N3" s="1525"/>
      <c r="O3" s="1525"/>
      <c r="P3" s="1525"/>
      <c r="Q3" s="1525"/>
      <c r="R3" s="1525"/>
      <c r="S3" s="1525"/>
      <c r="T3" s="1526"/>
    </row>
    <row r="4" spans="2:20" ht="13.5" thickBot="1" x14ac:dyDescent="0.25">
      <c r="K4"/>
      <c r="L4"/>
      <c r="M4"/>
      <c r="N4"/>
      <c r="O4"/>
      <c r="P4"/>
      <c r="Q4"/>
      <c r="R4"/>
      <c r="S4"/>
      <c r="T4"/>
    </row>
    <row r="5" spans="2:20" ht="66" customHeight="1" x14ac:dyDescent="0.2">
      <c r="B5" s="110" t="s">
        <v>315</v>
      </c>
      <c r="C5" s="1527" t="s">
        <v>449</v>
      </c>
      <c r="D5" s="171" t="s">
        <v>444</v>
      </c>
      <c r="E5" s="108"/>
      <c r="F5" s="170"/>
      <c r="G5" s="170"/>
      <c r="H5" s="170"/>
      <c r="I5" s="170"/>
      <c r="J5" s="163"/>
      <c r="K5"/>
      <c r="L5" s="110" t="s">
        <v>315</v>
      </c>
      <c r="M5" s="1527" t="s">
        <v>449</v>
      </c>
      <c r="N5" s="193" t="s">
        <v>444</v>
      </c>
      <c r="O5" s="108"/>
      <c r="P5" s="169"/>
      <c r="Q5" s="169"/>
      <c r="R5" s="170"/>
      <c r="S5" s="170"/>
      <c r="T5" s="163"/>
    </row>
    <row r="6" spans="2:20" ht="66" customHeight="1" x14ac:dyDescent="0.2">
      <c r="B6" s="110" t="s">
        <v>316</v>
      </c>
      <c r="C6" s="1528"/>
      <c r="D6" s="171" t="s">
        <v>448</v>
      </c>
      <c r="E6" s="108"/>
      <c r="F6" s="164"/>
      <c r="G6" s="164"/>
      <c r="H6" s="170"/>
      <c r="I6" s="170"/>
      <c r="J6" s="163"/>
      <c r="K6"/>
      <c r="L6" s="110" t="s">
        <v>316</v>
      </c>
      <c r="M6" s="1528"/>
      <c r="N6" s="194" t="s">
        <v>448</v>
      </c>
      <c r="O6" s="108"/>
      <c r="P6" s="169"/>
      <c r="Q6" s="169"/>
      <c r="R6" s="170"/>
      <c r="S6" s="170"/>
      <c r="T6" s="163"/>
    </row>
    <row r="7" spans="2:20" ht="66" customHeight="1" x14ac:dyDescent="0.2">
      <c r="B7" s="110" t="s">
        <v>317</v>
      </c>
      <c r="C7" s="1528"/>
      <c r="D7" s="171" t="s">
        <v>447</v>
      </c>
      <c r="E7" s="108"/>
      <c r="F7" s="165"/>
      <c r="G7" s="164"/>
      <c r="H7" s="164"/>
      <c r="I7" s="170"/>
      <c r="J7" s="163"/>
      <c r="K7"/>
      <c r="L7" s="110" t="s">
        <v>317</v>
      </c>
      <c r="M7" s="1528"/>
      <c r="N7" s="195" t="s">
        <v>447</v>
      </c>
      <c r="O7" s="108"/>
      <c r="P7" s="169"/>
      <c r="Q7" s="169"/>
      <c r="R7" s="164"/>
      <c r="S7" s="170"/>
      <c r="T7" s="163"/>
    </row>
    <row r="8" spans="2:20" ht="66" customHeight="1" x14ac:dyDescent="0.2">
      <c r="B8" s="110" t="s">
        <v>318</v>
      </c>
      <c r="C8" s="1528"/>
      <c r="D8" s="171" t="s">
        <v>446</v>
      </c>
      <c r="E8" s="108"/>
      <c r="F8" s="165"/>
      <c r="G8" s="165"/>
      <c r="H8" s="164"/>
      <c r="I8" s="170"/>
      <c r="J8" s="163"/>
      <c r="K8"/>
      <c r="L8" s="110" t="s">
        <v>318</v>
      </c>
      <c r="M8" s="1528"/>
      <c r="N8" s="196" t="s">
        <v>446</v>
      </c>
      <c r="O8" s="108"/>
      <c r="P8" s="169"/>
      <c r="Q8" s="169"/>
      <c r="R8" s="164"/>
      <c r="S8" s="170"/>
      <c r="T8" s="163"/>
    </row>
    <row r="9" spans="2:20" ht="66" customHeight="1" thickBot="1" x14ac:dyDescent="0.25">
      <c r="B9" s="110" t="s">
        <v>319</v>
      </c>
      <c r="C9" s="1529"/>
      <c r="D9" s="171" t="s">
        <v>445</v>
      </c>
      <c r="E9" s="108"/>
      <c r="F9" s="165"/>
      <c r="G9" s="165"/>
      <c r="H9" s="164"/>
      <c r="I9" s="170"/>
      <c r="J9" s="163"/>
      <c r="K9"/>
      <c r="L9" s="110" t="s">
        <v>319</v>
      </c>
      <c r="M9" s="1529"/>
      <c r="N9" s="197" t="s">
        <v>445</v>
      </c>
      <c r="O9" s="108"/>
      <c r="P9" s="169"/>
      <c r="Q9" s="169"/>
      <c r="R9" s="164"/>
      <c r="S9" s="170"/>
      <c r="T9" s="163"/>
    </row>
    <row r="10" spans="2:20" ht="38.25" customHeight="1" x14ac:dyDescent="0.2">
      <c r="F10" s="171" t="s">
        <v>451</v>
      </c>
      <c r="G10" s="171" t="s">
        <v>453</v>
      </c>
      <c r="H10" s="171" t="s">
        <v>452</v>
      </c>
      <c r="I10" s="171" t="s">
        <v>454</v>
      </c>
      <c r="J10" s="171" t="s">
        <v>455</v>
      </c>
      <c r="K10"/>
      <c r="L10"/>
      <c r="M10"/>
      <c r="N10"/>
      <c r="O10"/>
      <c r="P10" s="171" t="s">
        <v>451</v>
      </c>
      <c r="Q10" s="171" t="s">
        <v>453</v>
      </c>
      <c r="R10" s="171" t="s">
        <v>452</v>
      </c>
      <c r="S10" s="171" t="s">
        <v>454</v>
      </c>
      <c r="T10" s="171" t="s">
        <v>455</v>
      </c>
    </row>
    <row r="11" spans="2:20" ht="34.5" customHeight="1" thickBot="1" x14ac:dyDescent="0.25">
      <c r="F11" s="108"/>
      <c r="G11" s="108"/>
      <c r="H11" s="108"/>
      <c r="I11" s="108"/>
      <c r="J11" s="108"/>
      <c r="K11"/>
      <c r="L11"/>
      <c r="M11"/>
      <c r="N11"/>
      <c r="O11"/>
      <c r="P11" s="108"/>
      <c r="Q11" s="108"/>
      <c r="R11" s="108"/>
      <c r="S11" s="108"/>
      <c r="T11" s="108"/>
    </row>
    <row r="12" spans="2:20" ht="33" customHeight="1" thickBot="1" x14ac:dyDescent="0.25">
      <c r="F12" s="1530" t="s">
        <v>450</v>
      </c>
      <c r="G12" s="1531"/>
      <c r="H12" s="1531"/>
      <c r="I12" s="1531"/>
      <c r="J12" s="1532"/>
      <c r="K12"/>
      <c r="L12"/>
      <c r="M12"/>
      <c r="N12"/>
      <c r="O12"/>
      <c r="P12" s="1530" t="s">
        <v>450</v>
      </c>
      <c r="Q12" s="1531"/>
      <c r="R12" s="1531"/>
      <c r="S12" s="1531"/>
      <c r="T12" s="1532"/>
    </row>
    <row r="13" spans="2:20" x14ac:dyDescent="0.2">
      <c r="K13"/>
      <c r="L13"/>
      <c r="M13"/>
      <c r="N13"/>
      <c r="O13"/>
      <c r="P13"/>
      <c r="Q13"/>
      <c r="R13"/>
      <c r="S13"/>
      <c r="T13"/>
    </row>
    <row r="14" spans="2:20" ht="41.25" customHeight="1" x14ac:dyDescent="0.2">
      <c r="B14" s="1533" t="s">
        <v>164</v>
      </c>
      <c r="C14" s="1534"/>
      <c r="D14" s="202"/>
      <c r="E14" s="202"/>
      <c r="F14" s="198" t="s">
        <v>457</v>
      </c>
      <c r="G14" s="202"/>
      <c r="H14" s="199" t="s">
        <v>74</v>
      </c>
      <c r="I14" s="200"/>
      <c r="J14" s="201" t="s">
        <v>165</v>
      </c>
      <c r="K14"/>
      <c r="L14" s="1533" t="s">
        <v>164</v>
      </c>
      <c r="M14" s="1534"/>
      <c r="N14" s="202"/>
      <c r="O14" s="202"/>
      <c r="P14" s="198" t="s">
        <v>457</v>
      </c>
      <c r="Q14" s="202"/>
      <c r="R14" s="199" t="s">
        <v>74</v>
      </c>
      <c r="S14" s="200"/>
      <c r="T14" s="201"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541" t="s">
        <v>320</v>
      </c>
      <c r="C17" s="1542"/>
      <c r="D17" s="1542"/>
      <c r="E17" s="1542"/>
      <c r="F17" s="1542"/>
      <c r="G17" s="1542"/>
      <c r="H17" s="1542"/>
      <c r="I17" s="1542"/>
      <c r="J17" s="1543"/>
      <c r="K17"/>
      <c r="L17"/>
      <c r="M17"/>
      <c r="N17"/>
      <c r="O17"/>
      <c r="P17"/>
      <c r="Q17"/>
      <c r="R17"/>
      <c r="S17"/>
      <c r="T17"/>
    </row>
    <row r="18" spans="2:21" ht="23.25" customHeight="1" thickBot="1" x14ac:dyDescent="0.25">
      <c r="B18" s="1544"/>
      <c r="C18" s="1545"/>
      <c r="D18" s="1545"/>
      <c r="E18" s="1545"/>
      <c r="F18" s="1545"/>
      <c r="G18" s="1545"/>
      <c r="H18" s="1545"/>
      <c r="I18" s="1545"/>
      <c r="J18" s="1546"/>
      <c r="K18"/>
      <c r="L18"/>
      <c r="M18"/>
      <c r="N18"/>
      <c r="O18"/>
      <c r="P18"/>
      <c r="Q18"/>
      <c r="R18"/>
      <c r="S18"/>
      <c r="T18"/>
    </row>
    <row r="19" spans="2:21" ht="13.5" thickBot="1" x14ac:dyDescent="0.25">
      <c r="K19"/>
      <c r="L19"/>
      <c r="M19"/>
      <c r="N19"/>
      <c r="O19"/>
      <c r="P19"/>
      <c r="Q19"/>
      <c r="R19"/>
      <c r="S19"/>
      <c r="T19"/>
    </row>
    <row r="20" spans="2:21" ht="66.75" customHeight="1" x14ac:dyDescent="0.2">
      <c r="B20" s="110" t="s">
        <v>315</v>
      </c>
      <c r="C20" s="1527" t="s">
        <v>449</v>
      </c>
      <c r="D20" s="171" t="s">
        <v>444</v>
      </c>
      <c r="E20" s="108"/>
      <c r="F20" s="170"/>
      <c r="G20" s="170"/>
      <c r="H20" s="170"/>
      <c r="I20" s="170"/>
      <c r="J20" s="163"/>
      <c r="K20"/>
      <c r="L20"/>
      <c r="M20"/>
      <c r="N20"/>
      <c r="O20"/>
      <c r="P20"/>
      <c r="Q20"/>
      <c r="R20"/>
      <c r="S20"/>
      <c r="T20"/>
    </row>
    <row r="21" spans="2:21" ht="66.75" customHeight="1" x14ac:dyDescent="0.2">
      <c r="B21" s="110" t="s">
        <v>316</v>
      </c>
      <c r="C21" s="1528"/>
      <c r="D21" s="171" t="s">
        <v>448</v>
      </c>
      <c r="E21" s="108"/>
      <c r="F21" s="164"/>
      <c r="G21" s="164"/>
      <c r="H21" s="170"/>
      <c r="I21" s="170"/>
      <c r="J21" s="163"/>
      <c r="K21"/>
      <c r="L21"/>
      <c r="M21"/>
      <c r="N21"/>
      <c r="O21"/>
      <c r="P21"/>
      <c r="Q21"/>
      <c r="R21"/>
      <c r="S21"/>
      <c r="T21"/>
    </row>
    <row r="22" spans="2:21" ht="66.75" customHeight="1" x14ac:dyDescent="0.2">
      <c r="B22" s="110" t="s">
        <v>317</v>
      </c>
      <c r="C22" s="1528"/>
      <c r="D22" s="171" t="s">
        <v>447</v>
      </c>
      <c r="E22" s="108"/>
      <c r="F22" s="165"/>
      <c r="G22" s="164"/>
      <c r="H22" s="164"/>
      <c r="I22" s="170"/>
      <c r="J22" s="163"/>
      <c r="K22"/>
      <c r="L22"/>
      <c r="M22"/>
      <c r="N22"/>
      <c r="O22"/>
      <c r="P22"/>
      <c r="Q22"/>
      <c r="R22"/>
      <c r="S22"/>
      <c r="T22"/>
    </row>
    <row r="23" spans="2:21" ht="66.75" customHeight="1" x14ac:dyDescent="0.2">
      <c r="B23" s="110" t="s">
        <v>318</v>
      </c>
      <c r="C23" s="1528"/>
      <c r="D23" s="171" t="s">
        <v>446</v>
      </c>
      <c r="E23" s="108"/>
      <c r="F23" s="165"/>
      <c r="G23" s="165"/>
      <c r="H23" s="164"/>
      <c r="I23" s="170"/>
      <c r="J23" s="163"/>
      <c r="K23"/>
      <c r="L23"/>
      <c r="M23"/>
      <c r="N23"/>
      <c r="O23"/>
      <c r="P23"/>
      <c r="Q23"/>
      <c r="R23"/>
      <c r="S23"/>
      <c r="T23"/>
    </row>
    <row r="24" spans="2:21" ht="66.75" customHeight="1" thickBot="1" x14ac:dyDescent="0.25">
      <c r="B24" s="110" t="s">
        <v>319</v>
      </c>
      <c r="C24" s="1529"/>
      <c r="D24" s="171" t="s">
        <v>445</v>
      </c>
      <c r="E24" s="108"/>
      <c r="F24" s="165"/>
      <c r="G24" s="165"/>
      <c r="H24" s="164"/>
      <c r="I24" s="170"/>
      <c r="J24" s="163"/>
      <c r="K24"/>
      <c r="L24"/>
      <c r="M24"/>
      <c r="N24"/>
      <c r="O24"/>
      <c r="P24"/>
      <c r="Q24"/>
      <c r="R24"/>
      <c r="S24"/>
      <c r="T24"/>
    </row>
    <row r="25" spans="2:21" ht="36.75" customHeight="1" x14ac:dyDescent="0.2">
      <c r="F25" s="171" t="s">
        <v>451</v>
      </c>
      <c r="G25" s="171" t="s">
        <v>453</v>
      </c>
      <c r="H25" s="171" t="s">
        <v>452</v>
      </c>
      <c r="I25" s="171" t="s">
        <v>454</v>
      </c>
      <c r="J25" s="171" t="s">
        <v>455</v>
      </c>
      <c r="K25"/>
      <c r="L25"/>
      <c r="M25"/>
      <c r="N25"/>
      <c r="O25"/>
      <c r="P25"/>
      <c r="Q25"/>
      <c r="R25"/>
      <c r="S25"/>
      <c r="T25"/>
    </row>
    <row r="26" spans="2:21" ht="33" customHeight="1" x14ac:dyDescent="0.2">
      <c r="F26" s="108"/>
      <c r="G26" s="108"/>
      <c r="H26" s="108"/>
      <c r="I26" s="108"/>
      <c r="J26" s="108"/>
      <c r="K26"/>
      <c r="L26"/>
      <c r="M26"/>
      <c r="N26"/>
      <c r="O26"/>
      <c r="P26"/>
      <c r="Q26"/>
      <c r="R26"/>
      <c r="S26"/>
      <c r="T26"/>
    </row>
    <row r="27" spans="2:21" s="109" customFormat="1" ht="33.75" customHeight="1" x14ac:dyDescent="0.2">
      <c r="F27" s="1548" t="s">
        <v>450</v>
      </c>
      <c r="G27" s="1548"/>
      <c r="H27" s="1548"/>
      <c r="I27" s="1548"/>
      <c r="J27" s="1548"/>
      <c r="K27"/>
      <c r="L27"/>
      <c r="M27"/>
      <c r="N27"/>
      <c r="O27"/>
      <c r="P27"/>
      <c r="Q27"/>
      <c r="R27"/>
      <c r="S27"/>
      <c r="T27"/>
      <c r="U27" s="106"/>
    </row>
    <row r="28" spans="2:21" x14ac:dyDescent="0.2">
      <c r="K28"/>
      <c r="L28"/>
      <c r="M28"/>
      <c r="N28"/>
      <c r="O28"/>
      <c r="P28"/>
      <c r="Q28"/>
      <c r="R28"/>
      <c r="S28"/>
      <c r="T28"/>
    </row>
    <row r="29" spans="2:21" ht="42" customHeight="1" x14ac:dyDescent="0.2">
      <c r="B29" s="1533" t="s">
        <v>164</v>
      </c>
      <c r="C29" s="1534"/>
      <c r="F29" s="198" t="s">
        <v>457</v>
      </c>
      <c r="H29" s="199" t="s">
        <v>74</v>
      </c>
      <c r="I29" s="200"/>
      <c r="J29" s="201" t="s">
        <v>165</v>
      </c>
      <c r="K29"/>
      <c r="L29"/>
      <c r="M29"/>
      <c r="N29"/>
      <c r="O29"/>
      <c r="P29"/>
      <c r="Q29"/>
      <c r="R29"/>
      <c r="S29"/>
      <c r="T29"/>
    </row>
    <row r="30" spans="2:21" ht="28.5" customHeight="1" x14ac:dyDescent="0.2">
      <c r="B30" s="1547" t="s">
        <v>322</v>
      </c>
      <c r="C30" s="1547"/>
      <c r="D30" s="1547"/>
      <c r="E30" s="1547"/>
      <c r="F30" s="1547"/>
      <c r="G30" s="1547"/>
      <c r="H30" s="1547"/>
      <c r="I30" s="1547"/>
      <c r="J30" s="1547"/>
      <c r="K30"/>
      <c r="L30"/>
      <c r="M30"/>
      <c r="N30"/>
      <c r="O30"/>
      <c r="P30"/>
      <c r="Q30"/>
      <c r="R30"/>
      <c r="S30"/>
      <c r="T30"/>
    </row>
  </sheetData>
  <sheetProtection algorithmName="SHA-512" hashValue="VrgXPbjmuyx/XDTWubAzKHS4ssbahoc70sSXPsh2D0CAJAMg8tDh6xRPv2Z9ct755IxC+llYedzRooG7Hs8NNQ==" saltValue="P/9iGq0QC+8Bb0YAJ69OBA==" spinCount="100000" sheet="1" objects="1" scenarios="1"/>
  <mergeCells count="13">
    <mergeCell ref="B17:J18"/>
    <mergeCell ref="B30:J30"/>
    <mergeCell ref="C5:C9"/>
    <mergeCell ref="C20:C24"/>
    <mergeCell ref="F12:J12"/>
    <mergeCell ref="F27:J27"/>
    <mergeCell ref="B14:C14"/>
    <mergeCell ref="B29:C29"/>
    <mergeCell ref="L2:T3"/>
    <mergeCell ref="M5:M9"/>
    <mergeCell ref="P12:T12"/>
    <mergeCell ref="L14:M14"/>
    <mergeCell ref="B2:J3"/>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INSTRUCTIVO</vt:lpstr>
      <vt:lpstr>1. CONTEXTO ESTRATÉGICO</vt:lpstr>
      <vt:lpstr>2. CONTEXTO POR PROCESO DOFA</vt:lpstr>
      <vt:lpstr>3. MATRIZ DE RIESGOS</vt:lpstr>
      <vt:lpstr>PROBABILIDAD - IMPACTO</vt:lpstr>
      <vt:lpstr>CALIFICACIÓN DE LOS CONTROLES</vt:lpstr>
      <vt:lpstr>CALIFI DE LOS CONTROL I SEM </vt:lpstr>
      <vt:lpstr>CALIFI DE LOS CONTROL II SEM </vt:lpstr>
      <vt:lpstr>4. PROBABILIDAD e IMPACTO</vt:lpstr>
      <vt:lpstr>4. PROBABILIDAD E IMPACTO C.</vt:lpstr>
      <vt:lpstr>Listas</vt:lpstr>
      <vt:lpstr>5. MAPA DE CALOR</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Gilberto Sierra Ordoñez</cp:lastModifiedBy>
  <cp:lastPrinted>2022-04-27T15:13:09Z</cp:lastPrinted>
  <dcterms:created xsi:type="dcterms:W3CDTF">2017-02-17T14:17:28Z</dcterms:created>
  <dcterms:modified xsi:type="dcterms:W3CDTF">2023-03-15T21:16:07Z</dcterms:modified>
</cp:coreProperties>
</file>