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2"/>
  <workbookPr defaultThemeVersion="124226"/>
  <mc:AlternateContent xmlns:mc="http://schemas.openxmlformats.org/markup-compatibility/2006">
    <mc:Choice Requires="x15">
      <x15ac:absPath xmlns:x15ac="http://schemas.microsoft.com/office/spreadsheetml/2010/11/ac" url="C:\Users\cinterno\Documents\Subred Suroccidente 2022-CQ\AUDITORIAS OCI SUBRED SO 2022\IL-CUMPLIMIENTO\IL-XX-SGTO PAAC 30abr2022\"/>
    </mc:Choice>
  </mc:AlternateContent>
  <xr:revisionPtr revIDLastSave="0" documentId="8_{E7B2B8DB-3545-4A49-A54C-9DE275B53454}" xr6:coauthVersionLast="47" xr6:coauthVersionMax="47" xr10:uidLastSave="{00000000-0000-0000-0000-000000000000}"/>
  <bookViews>
    <workbookView xWindow="0" yWindow="0" windowWidth="28800" windowHeight="12225" firstSheet="1" activeTab="1" xr2:uid="{00000000-000D-0000-FFFF-FFFF00000000}"/>
  </bookViews>
  <sheets>
    <sheet name="PAAC-STO II CUATRIM (2)" sheetId="9" state="hidden" r:id="rId1"/>
    <sheet name=" PAAC 2022 PLANEACION " sheetId="1" r:id="rId2"/>
    <sheet name="MATRIZ RIESGOS CORRUPCION 2022" sheetId="10" r:id="rId3"/>
    <sheet name=" CRONOGRAMA PAAC 2022" sheetId="8" r:id="rId4"/>
  </sheets>
  <externalReferences>
    <externalReference r:id="rId5"/>
    <externalReference r:id="rId6"/>
    <externalReference r:id="rId7"/>
    <externalReference r:id="rId8"/>
    <externalReference r:id="rId9"/>
    <externalReference r:id="rId10"/>
    <externalReference r:id="rId11"/>
  </externalReferences>
  <definedNames>
    <definedName name="_xlnm._FilterDatabase" localSheetId="1" hidden="1">' PAAC 2022 PLANEACION '!$B$1:$AG$48</definedName>
    <definedName name="_xlnm._FilterDatabase" localSheetId="0" hidden="1">'PAAC-STO II CUATRIM (2)'!$A$1:$V$138</definedName>
    <definedName name="Acto">[1]TABLA!$K$2:$K$8</definedName>
    <definedName name="Administrativa">[1]TABLA!$I$2:$I$13</definedName>
    <definedName name="_xlnm.Print_Area" localSheetId="1">' PAAC 2022 PLANEACION '!$A$1:$AP$196</definedName>
    <definedName name="_xlnm.Print_Area" localSheetId="0">'PAAC-STO II CUATRIM (2)'!$A$1:$R$127</definedName>
    <definedName name="Confidencialidad">'[2]  '!#REF!</definedName>
    <definedName name="Credibilidad">'[2]  '!#REF!</definedName>
    <definedName name="elemento">[1]TABLA!$F$2:$F$3</definedName>
    <definedName name="GRAT">[1]TABLA!$F$2:$F$4</definedName>
    <definedName name="hj">'[2]  '!#REF!</definedName>
    <definedName name="Legal">'[2]  '!#REF!</definedName>
    <definedName name="nivelinter">[1]TABLA!$G$5:$G$6</definedName>
    <definedName name="nivelracio">[1]TABLA!$G$2:$G$3</definedName>
    <definedName name="Operativo">'[2]  '!#REF!</definedName>
    <definedName name="Personal">'[2]  '!#REF!</definedName>
    <definedName name="respuesta">[1]TABLA!$T$2:$T$293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83" i="1" l="1"/>
  <c r="AK178" i="1"/>
  <c r="AK177" i="1"/>
  <c r="AK183" i="1" s="1"/>
  <c r="H192" i="1" s="1"/>
  <c r="AJ162" i="1"/>
  <c r="AK161" i="1"/>
  <c r="AK156" i="1"/>
  <c r="AK155" i="1"/>
  <c r="AK162" i="1" s="1"/>
  <c r="H191" i="1" s="1"/>
  <c r="AJ136" i="1"/>
  <c r="AJ107" i="1"/>
  <c r="AK106" i="1"/>
  <c r="AK105" i="1"/>
  <c r="AK104" i="1"/>
  <c r="AK103" i="1"/>
  <c r="AK102" i="1"/>
  <c r="AK101" i="1"/>
  <c r="AK100" i="1"/>
  <c r="AK99" i="1"/>
  <c r="AK98" i="1"/>
  <c r="AK97" i="1"/>
  <c r="AK96" i="1"/>
  <c r="AK95" i="1"/>
  <c r="AK94" i="1"/>
  <c r="AK93" i="1"/>
  <c r="AK107" i="1" s="1"/>
  <c r="H189" i="1" s="1"/>
  <c r="AA49" i="1"/>
  <c r="AJ49" i="1"/>
  <c r="AK135" i="1"/>
  <c r="AK134" i="1"/>
  <c r="AK132" i="1"/>
  <c r="AK131" i="1"/>
  <c r="AK129" i="1"/>
  <c r="AK126" i="1"/>
  <c r="AK125" i="1"/>
  <c r="AK124" i="1"/>
  <c r="AA107" i="1"/>
  <c r="AB49" i="1"/>
  <c r="F187" i="1" s="1"/>
  <c r="AK48" i="1"/>
  <c r="AK47" i="1"/>
  <c r="AK46" i="1"/>
  <c r="AK45" i="1"/>
  <c r="AK44" i="1"/>
  <c r="AK42" i="1"/>
  <c r="AK41" i="1"/>
  <c r="AK40" i="1"/>
  <c r="AK39" i="1"/>
  <c r="AK38" i="1"/>
  <c r="AK37" i="1"/>
  <c r="AK36" i="1"/>
  <c r="AK35" i="1"/>
  <c r="AK34" i="1"/>
  <c r="AK33" i="1"/>
  <c r="AK32" i="1"/>
  <c r="AA183" i="1"/>
  <c r="AB183" i="1"/>
  <c r="F192" i="1" s="1"/>
  <c r="Z183" i="1"/>
  <c r="AK49" i="1" l="1"/>
  <c r="AK136" i="1"/>
  <c r="H190" i="1" s="1"/>
  <c r="H187" i="1"/>
  <c r="H194" i="1" s="1"/>
  <c r="Z107" i="1"/>
  <c r="AB107" i="1"/>
  <c r="F189" i="1" s="1"/>
  <c r="AB162" i="1" l="1"/>
  <c r="F191" i="1" s="1"/>
  <c r="AA162" i="1"/>
  <c r="Z162" i="1"/>
  <c r="Z136" i="1" l="1"/>
  <c r="Z49" i="1"/>
  <c r="AB136" i="1"/>
  <c r="F190" i="1" s="1"/>
  <c r="F194" i="1" s="1"/>
  <c r="AA136" i="1"/>
  <c r="AH77" i="10" l="1"/>
  <c r="AH76" i="10"/>
  <c r="AH75" i="10"/>
  <c r="AH74" i="10"/>
  <c r="AW73" i="10"/>
  <c r="AV73" i="10" s="1"/>
  <c r="AH73" i="10"/>
  <c r="R73" i="10"/>
  <c r="AJ73" i="10" s="1"/>
  <c r="AY73" i="10" s="1"/>
  <c r="BC73" i="10" s="1"/>
  <c r="AZ73" i="10" s="1"/>
  <c r="O73" i="10"/>
  <c r="S73" i="10" s="1"/>
  <c r="J73" i="10"/>
  <c r="AH71" i="10"/>
  <c r="AH70" i="10"/>
  <c r="AH69" i="10"/>
  <c r="AH68" i="10"/>
  <c r="AW67" i="10"/>
  <c r="AV67" i="10" s="1"/>
  <c r="AH67" i="10"/>
  <c r="R67" i="10"/>
  <c r="AJ67" i="10" s="1"/>
  <c r="AY67" i="10" s="1"/>
  <c r="BC67" i="10" s="1"/>
  <c r="AZ67" i="10" s="1"/>
  <c r="O67" i="10"/>
  <c r="P67" i="10" s="1"/>
  <c r="J67" i="10"/>
  <c r="AH65" i="10"/>
  <c r="AH64" i="10"/>
  <c r="AH63" i="10"/>
  <c r="AH62" i="10"/>
  <c r="AW61" i="10"/>
  <c r="AV61" i="10" s="1"/>
  <c r="AH61" i="10"/>
  <c r="R61" i="10"/>
  <c r="AJ61" i="10" s="1"/>
  <c r="AY61" i="10" s="1"/>
  <c r="BC61" i="10" s="1"/>
  <c r="AZ61" i="10" s="1"/>
  <c r="O61" i="10"/>
  <c r="J61" i="10"/>
  <c r="AH59" i="10"/>
  <c r="AH58" i="10"/>
  <c r="AH57" i="10"/>
  <c r="AH56" i="10"/>
  <c r="AW55" i="10"/>
  <c r="AV55" i="10" s="1"/>
  <c r="AX55" i="10" s="1"/>
  <c r="AH55" i="10"/>
  <c r="R55" i="10"/>
  <c r="AJ55" i="10" s="1"/>
  <c r="AY55" i="10" s="1"/>
  <c r="BC55" i="10" s="1"/>
  <c r="AZ55" i="10" s="1"/>
  <c r="O55" i="10"/>
  <c r="P55" i="10" s="1"/>
  <c r="J55" i="10"/>
  <c r="AH53" i="10"/>
  <c r="AH52" i="10"/>
  <c r="AH51" i="10"/>
  <c r="AH50" i="10"/>
  <c r="AW49" i="10"/>
  <c r="AV49" i="10" s="1"/>
  <c r="AH49" i="10"/>
  <c r="R49" i="10"/>
  <c r="AJ49" i="10" s="1"/>
  <c r="AY49" i="10" s="1"/>
  <c r="BC49" i="10" s="1"/>
  <c r="AZ49" i="10" s="1"/>
  <c r="O49" i="10"/>
  <c r="J49" i="10"/>
  <c r="AH47" i="10"/>
  <c r="AH46" i="10"/>
  <c r="AH45" i="10"/>
  <c r="AH44" i="10"/>
  <c r="AW43" i="10"/>
  <c r="AV43" i="10"/>
  <c r="AX43" i="10" s="1"/>
  <c r="AH43" i="10"/>
  <c r="R43" i="10"/>
  <c r="AJ43" i="10" s="1"/>
  <c r="AY43" i="10" s="1"/>
  <c r="BC43" i="10" s="1"/>
  <c r="O43" i="10"/>
  <c r="J43" i="10"/>
  <c r="AH41" i="10"/>
  <c r="AH40" i="10"/>
  <c r="AH39" i="10"/>
  <c r="AH38" i="10"/>
  <c r="AW37" i="10"/>
  <c r="AV37" i="10"/>
  <c r="AX37" i="10" s="1"/>
  <c r="AH37" i="10"/>
  <c r="R37" i="10"/>
  <c r="AJ37" i="10" s="1"/>
  <c r="AY37" i="10" s="1"/>
  <c r="BC37" i="10" s="1"/>
  <c r="O37" i="10"/>
  <c r="J37" i="10"/>
  <c r="AH35" i="10"/>
  <c r="AH34" i="10"/>
  <c r="AH33" i="10"/>
  <c r="AH32" i="10"/>
  <c r="AW31" i="10"/>
  <c r="AV31" i="10" s="1"/>
  <c r="AH31" i="10"/>
  <c r="R31" i="10"/>
  <c r="AJ31" i="10" s="1"/>
  <c r="AY31" i="10" s="1"/>
  <c r="BC31" i="10" s="1"/>
  <c r="AZ31" i="10" s="1"/>
  <c r="O31" i="10"/>
  <c r="J31" i="10"/>
  <c r="AH29" i="10"/>
  <c r="AH28" i="10"/>
  <c r="AH27" i="10"/>
  <c r="AH26" i="10"/>
  <c r="AW25" i="10"/>
  <c r="AV25" i="10" s="1"/>
  <c r="AH25" i="10"/>
  <c r="R25" i="10"/>
  <c r="O25" i="10"/>
  <c r="P25" i="10" s="1"/>
  <c r="J25" i="10"/>
  <c r="AH23" i="10"/>
  <c r="AH22" i="10"/>
  <c r="AH21" i="10"/>
  <c r="AH20" i="10"/>
  <c r="AW19" i="10"/>
  <c r="AV19" i="10" s="1"/>
  <c r="AH19" i="10"/>
  <c r="R19" i="10"/>
  <c r="AJ19" i="10" s="1"/>
  <c r="AY19" i="10" s="1"/>
  <c r="BC19" i="10" s="1"/>
  <c r="AZ19" i="10" s="1"/>
  <c r="O19" i="10"/>
  <c r="P19" i="10" s="1"/>
  <c r="J19" i="10"/>
  <c r="S43" i="10" l="1"/>
  <c r="T43" i="10" s="1"/>
  <c r="AX67" i="10"/>
  <c r="BA67" i="10"/>
  <c r="BD67" i="10" s="1"/>
  <c r="AX73" i="10"/>
  <c r="BA73" i="10"/>
  <c r="BD73" i="10" s="1"/>
  <c r="S37" i="10"/>
  <c r="T37" i="10" s="1"/>
  <c r="S61" i="10"/>
  <c r="T61" i="10" s="1"/>
  <c r="S31" i="10"/>
  <c r="T31" i="10" s="1"/>
  <c r="S49" i="10"/>
  <c r="BI49" i="10" s="1"/>
  <c r="P31" i="10"/>
  <c r="P43" i="10"/>
  <c r="P37" i="10"/>
  <c r="S55" i="10"/>
  <c r="T55" i="10" s="1"/>
  <c r="S25" i="10"/>
  <c r="AJ25" i="10"/>
  <c r="AY25" i="10" s="1"/>
  <c r="BC25" i="10" s="1"/>
  <c r="AZ25" i="10" s="1"/>
  <c r="S67" i="10"/>
  <c r="BG71" i="10" s="1"/>
  <c r="BA31" i="10"/>
  <c r="AX19" i="10"/>
  <c r="BA19" i="10"/>
  <c r="BD19" i="10" s="1"/>
  <c r="BA37" i="10"/>
  <c r="BD37" i="10" s="1"/>
  <c r="AZ37" i="10"/>
  <c r="BA49" i="10"/>
  <c r="BD49" i="10" s="1"/>
  <c r="AX49" i="10"/>
  <c r="BF75" i="10"/>
  <c r="BJ73" i="10"/>
  <c r="BI77" i="10"/>
  <c r="BG76" i="10"/>
  <c r="BH77" i="10"/>
  <c r="BJ74" i="10"/>
  <c r="BH73" i="10"/>
  <c r="BI74" i="10"/>
  <c r="BG73" i="10"/>
  <c r="BJ75" i="10"/>
  <c r="BF73" i="10"/>
  <c r="BI75" i="10"/>
  <c r="BG74" i="10"/>
  <c r="BJ76" i="10"/>
  <c r="BF74" i="10"/>
  <c r="BI76" i="10"/>
  <c r="T73" i="10"/>
  <c r="AX25" i="10"/>
  <c r="BA61" i="10"/>
  <c r="BD61" i="10" s="1"/>
  <c r="AX61" i="10"/>
  <c r="BA43" i="10"/>
  <c r="BD43" i="10" s="1"/>
  <c r="AZ43" i="10"/>
  <c r="P49" i="10"/>
  <c r="BA55" i="10"/>
  <c r="BD55" i="10" s="1"/>
  <c r="P61" i="10"/>
  <c r="S19" i="10"/>
  <c r="AX31" i="10"/>
  <c r="P73" i="10"/>
  <c r="BI32" i="10" l="1"/>
  <c r="BH69" i="10"/>
  <c r="BJ70" i="10"/>
  <c r="BH71" i="10"/>
  <c r="BG31" i="10"/>
  <c r="BJ43" i="10"/>
  <c r="BH75" i="10"/>
  <c r="BG77" i="10"/>
  <c r="BH76" i="10"/>
  <c r="BH47" i="10"/>
  <c r="BI62" i="10"/>
  <c r="BJ37" i="10"/>
  <c r="BI55" i="10"/>
  <c r="BF71" i="10"/>
  <c r="BJ71" i="10"/>
  <c r="BG75" i="10"/>
  <c r="BH74" i="10"/>
  <c r="BF76" i="10"/>
  <c r="BJ77" i="10"/>
  <c r="BJ69" i="10"/>
  <c r="BH70" i="10"/>
  <c r="BF77" i="10"/>
  <c r="BI73" i="10"/>
  <c r="BF70" i="10"/>
  <c r="BG70" i="10"/>
  <c r="BF68" i="10"/>
  <c r="BH68" i="10"/>
  <c r="BF69" i="10"/>
  <c r="BF67" i="10"/>
  <c r="BI68" i="10"/>
  <c r="BI69" i="10"/>
  <c r="BI70" i="10"/>
  <c r="BG67" i="10"/>
  <c r="BG68" i="10"/>
  <c r="T67" i="10"/>
  <c r="BJ67" i="10"/>
  <c r="BJ68" i="10"/>
  <c r="BF58" i="10"/>
  <c r="BG55" i="10"/>
  <c r="BJ56" i="10"/>
  <c r="BI40" i="10"/>
  <c r="BH55" i="10"/>
  <c r="BH57" i="10"/>
  <c r="BI58" i="10"/>
  <c r="BH58" i="10"/>
  <c r="BJ50" i="10"/>
  <c r="T49" i="10"/>
  <c r="BG58" i="10"/>
  <c r="BG50" i="10"/>
  <c r="BG56" i="10"/>
  <c r="BG59" i="10"/>
  <c r="BF59" i="10"/>
  <c r="BI56" i="10"/>
  <c r="BJ57" i="10"/>
  <c r="BJ45" i="10"/>
  <c r="BH34" i="10"/>
  <c r="BJ31" i="10"/>
  <c r="BG34" i="10"/>
  <c r="BF43" i="10"/>
  <c r="BJ62" i="10"/>
  <c r="BH64" i="10"/>
  <c r="BF38" i="10"/>
  <c r="BF52" i="10"/>
  <c r="BF65" i="10"/>
  <c r="BJ64" i="10"/>
  <c r="BF63" i="10"/>
  <c r="BJ34" i="10"/>
  <c r="BI31" i="10"/>
  <c r="BF47" i="10"/>
  <c r="BF64" i="10"/>
  <c r="BJ65" i="10"/>
  <c r="BJ40" i="10"/>
  <c r="BJ49" i="10"/>
  <c r="BJ61" i="10"/>
  <c r="BH33" i="10"/>
  <c r="BI34" i="10"/>
  <c r="BG35" i="10"/>
  <c r="BG64" i="10"/>
  <c r="BG63" i="10"/>
  <c r="BH38" i="10"/>
  <c r="BG51" i="10"/>
  <c r="BF33" i="10"/>
  <c r="BH61" i="10"/>
  <c r="BG62" i="10"/>
  <c r="BI63" i="10"/>
  <c r="BF32" i="10"/>
  <c r="BG33" i="10"/>
  <c r="BF55" i="10"/>
  <c r="BG44" i="10"/>
  <c r="BG45" i="10"/>
  <c r="BF61" i="10"/>
  <c r="BI65" i="10"/>
  <c r="BF62" i="10"/>
  <c r="BG37" i="10"/>
  <c r="BI35" i="10"/>
  <c r="BH65" i="10"/>
  <c r="BJ35" i="10"/>
  <c r="BG43" i="10"/>
  <c r="BJ63" i="10"/>
  <c r="BH63" i="10"/>
  <c r="BG41" i="10"/>
  <c r="BG52" i="10"/>
  <c r="BJ26" i="10"/>
  <c r="BA25" i="10"/>
  <c r="BD25" i="10" s="1"/>
  <c r="T25" i="10"/>
  <c r="BH67" i="10"/>
  <c r="BI71" i="10"/>
  <c r="BG69" i="10"/>
  <c r="BI67" i="10"/>
  <c r="BF56" i="10"/>
  <c r="BI57" i="10"/>
  <c r="BJ59" i="10"/>
  <c r="BI45" i="10"/>
  <c r="BH45" i="10"/>
  <c r="BH44" i="10"/>
  <c r="BI46" i="10"/>
  <c r="BH39" i="10"/>
  <c r="BF37" i="10"/>
  <c r="BI38" i="10"/>
  <c r="BH53" i="10"/>
  <c r="BI52" i="10"/>
  <c r="BI53" i="10"/>
  <c r="BH56" i="10"/>
  <c r="BG57" i="10"/>
  <c r="BF57" i="10"/>
  <c r="BI44" i="10"/>
  <c r="BI43" i="10"/>
  <c r="BH62" i="10"/>
  <c r="BI61" i="10"/>
  <c r="BG61" i="10"/>
  <c r="BI59" i="10"/>
  <c r="BG40" i="10"/>
  <c r="BJ39" i="10"/>
  <c r="BH37" i="10"/>
  <c r="BF51" i="10"/>
  <c r="BF50" i="10"/>
  <c r="BI51" i="10"/>
  <c r="BF23" i="10"/>
  <c r="BJ21" i="10"/>
  <c r="BH20" i="10"/>
  <c r="BF19" i="10"/>
  <c r="BJ22" i="10"/>
  <c r="BH21" i="10"/>
  <c r="BF20" i="10"/>
  <c r="BF21" i="10"/>
  <c r="BF22" i="10"/>
  <c r="BH19" i="10"/>
  <c r="BI20" i="10"/>
  <c r="BI21" i="10"/>
  <c r="BG20" i="10"/>
  <c r="BH22" i="10"/>
  <c r="BH23" i="10"/>
  <c r="BJ20" i="10"/>
  <c r="BJ23" i="10"/>
  <c r="BJ19" i="10"/>
  <c r="BI22" i="10"/>
  <c r="BG21" i="10"/>
  <c r="T19" i="10"/>
  <c r="BI23" i="10"/>
  <c r="BG22" i="10"/>
  <c r="BI19" i="10"/>
  <c r="BG23" i="10"/>
  <c r="BG19" i="10"/>
  <c r="BJ55" i="10"/>
  <c r="BG47" i="10"/>
  <c r="BG46" i="10"/>
  <c r="BF45" i="10"/>
  <c r="BF39" i="10"/>
  <c r="BG38" i="10"/>
  <c r="BF41" i="10"/>
  <c r="BH41" i="10"/>
  <c r="BH52" i="10"/>
  <c r="BH51" i="10"/>
  <c r="BF49" i="10"/>
  <c r="BH43" i="10"/>
  <c r="BH46" i="10"/>
  <c r="BH40" i="10"/>
  <c r="BI39" i="10"/>
  <c r="BF40" i="10"/>
  <c r="BH35" i="10"/>
  <c r="BF35" i="10"/>
  <c r="BF31" i="10"/>
  <c r="BF34" i="10"/>
  <c r="BH31" i="10"/>
  <c r="BJ33" i="10"/>
  <c r="BG32" i="10"/>
  <c r="BJ32" i="10"/>
  <c r="BI33" i="10"/>
  <c r="BH32" i="10"/>
  <c r="BD31" i="10"/>
  <c r="BJ53" i="10"/>
  <c r="BJ52" i="10"/>
  <c r="BH50" i="10"/>
  <c r="BI47" i="10"/>
  <c r="BH59" i="10"/>
  <c r="BJ58" i="10"/>
  <c r="BJ44" i="10"/>
  <c r="BF44" i="10"/>
  <c r="BJ47" i="10"/>
  <c r="BG65" i="10"/>
  <c r="BI64" i="10"/>
  <c r="BJ41" i="10"/>
  <c r="BJ38" i="10"/>
  <c r="BI37" i="10"/>
  <c r="BH49" i="10"/>
  <c r="BI50" i="10"/>
  <c r="BG49" i="10"/>
  <c r="BJ51" i="10"/>
  <c r="BF46" i="10"/>
  <c r="BJ46" i="10"/>
  <c r="BG39" i="10"/>
  <c r="BI41" i="10"/>
  <c r="BG53" i="10"/>
  <c r="BF53" i="10"/>
  <c r="BJ29" i="10" l="1"/>
  <c r="BF27" i="10"/>
  <c r="BI27" i="10"/>
  <c r="BG25" i="10"/>
  <c r="BI28" i="10"/>
  <c r="BF29" i="10"/>
  <c r="BJ25" i="10"/>
  <c r="BI26" i="10"/>
  <c r="BF26" i="10"/>
  <c r="BF28" i="10"/>
  <c r="BH28" i="10"/>
  <c r="BG27" i="10"/>
  <c r="BH25" i="10"/>
  <c r="BG28" i="10"/>
  <c r="BH27" i="10"/>
  <c r="BJ28" i="10"/>
  <c r="BJ27" i="10"/>
  <c r="BI29" i="10"/>
  <c r="BG26" i="10"/>
  <c r="BI25" i="10"/>
  <c r="BH26" i="10"/>
  <c r="BF25" i="10"/>
  <c r="BG29" i="10"/>
  <c r="BH2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Mireya Reyes</author>
  </authors>
  <commentList>
    <comment ref="B35" authorId="0" shapeId="0" xr:uid="{00000000-0006-0000-0000-000001000000}">
      <text>
        <r>
          <rPr>
            <b/>
            <sz val="9"/>
            <color indexed="81"/>
            <rFont val="Tahoma"/>
            <family val="2"/>
          </rPr>
          <t>Mireya Reyes:</t>
        </r>
        <r>
          <rPr>
            <sz val="9"/>
            <color indexed="81"/>
            <rFont val="Tahoma"/>
            <family val="2"/>
          </rPr>
          <t xml:space="preserve">
Revisar si es esta la meta estrategica o cual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Soraya Paredes</author>
  </authors>
  <commentList>
    <comment ref="O39" authorId="0" shapeId="0" xr:uid="{00000000-0006-0000-0100-000002000000}">
      <text>
        <r>
          <rPr>
            <b/>
            <sz val="9"/>
            <color indexed="81"/>
            <rFont val="Tahoma"/>
            <family val="2"/>
          </rPr>
          <t>Soraya Paredes:</t>
        </r>
        <r>
          <rPr>
            <sz val="9"/>
            <color indexed="81"/>
            <rFont val="Tahoma"/>
            <family val="2"/>
          </rPr>
          <t xml:space="preserve">
No está en el archivo compartido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Oscar Eduardo Enciso Guzmán</author>
    <author>juridica</author>
  </authors>
  <commentList>
    <comment ref="B13" authorId="0" shapeId="0" xr:uid="{00000000-0006-0000-0200-000001000000}">
      <text>
        <r>
          <rPr>
            <b/>
            <sz val="10"/>
            <color indexed="81"/>
            <rFont val="Arial Narrow"/>
            <family val="2"/>
          </rPr>
          <t>Oscar Eduardo Enciso Guzmán:</t>
        </r>
        <r>
          <rPr>
            <sz val="10"/>
            <color indexed="81"/>
            <rFont val="Arial Narrow"/>
            <family val="2"/>
          </rPr>
          <t xml:space="preserve">
</t>
        </r>
        <r>
          <rPr>
            <b/>
            <sz val="12"/>
            <color indexed="81"/>
            <rFont val="Arial Narrow"/>
            <family val="2"/>
          </rPr>
          <t xml:space="preserve">3.1 </t>
        </r>
        <r>
          <rPr>
            <sz val="12"/>
            <color indexed="81"/>
            <rFont val="Arial Narrow"/>
            <family val="2"/>
          </rPr>
          <t>Numero de riesgo</t>
        </r>
        <r>
          <rPr>
            <sz val="10"/>
            <color indexed="81"/>
            <rFont val="Arial Narrow"/>
            <family val="2"/>
          </rPr>
          <t xml:space="preserve"> </t>
        </r>
      </text>
    </comment>
    <comment ref="C13" authorId="0" shapeId="0" xr:uid="{00000000-0006-0000-0200-000002000000}">
      <text>
        <r>
          <rPr>
            <b/>
            <sz val="9"/>
            <color indexed="81"/>
            <rFont val="Tahoma"/>
            <family val="2"/>
          </rPr>
          <t xml:space="preserve">Oscar Eduardo Enciso Guzmán:
</t>
        </r>
        <r>
          <rPr>
            <sz val="9"/>
            <color indexed="81"/>
            <rFont val="Tahoma"/>
            <family val="2"/>
          </rPr>
          <t xml:space="preserve">
</t>
        </r>
        <r>
          <rPr>
            <b/>
            <sz val="12"/>
            <color indexed="81"/>
            <rFont val="Arial Narrow"/>
            <family val="2"/>
          </rPr>
          <t>3.2</t>
        </r>
        <r>
          <rPr>
            <sz val="12"/>
            <color indexed="81"/>
            <rFont val="Arial Narrow"/>
            <family val="2"/>
          </rPr>
          <t xml:space="preserve">
Elija una opción de la lista desplegable</t>
        </r>
      </text>
    </comment>
    <comment ref="D13" authorId="0" shapeId="0" xr:uid="{00000000-0006-0000-0200-000003000000}">
      <text>
        <r>
          <rPr>
            <b/>
            <sz val="9"/>
            <color indexed="81"/>
            <rFont val="Tahoma"/>
            <family val="2"/>
          </rPr>
          <t>Oscar Eduardo Enciso Guzmán:</t>
        </r>
        <r>
          <rPr>
            <sz val="9"/>
            <color indexed="81"/>
            <rFont val="Tahoma"/>
            <family val="2"/>
          </rPr>
          <t xml:space="preserve">
</t>
        </r>
        <r>
          <rPr>
            <sz val="12"/>
            <color indexed="81"/>
            <rFont val="Arial Narrow"/>
            <family val="2"/>
          </rPr>
          <t xml:space="preserve">
</t>
        </r>
        <r>
          <rPr>
            <b/>
            <sz val="12"/>
            <color indexed="81"/>
            <rFont val="Arial Narrow"/>
            <family val="2"/>
          </rPr>
          <t>3.3</t>
        </r>
        <r>
          <rPr>
            <sz val="12"/>
            <color indexed="81"/>
            <rFont val="Arial Narrow"/>
            <family val="2"/>
          </rPr>
          <t xml:space="preserve"> Seleccione según corresponda al Proceso</t>
        </r>
        <r>
          <rPr>
            <sz val="9"/>
            <color indexed="81"/>
            <rFont val="Tahoma"/>
            <family val="2"/>
          </rPr>
          <t xml:space="preserve"> </t>
        </r>
      </text>
    </comment>
    <comment ref="E13" authorId="0" shapeId="0" xr:uid="{00000000-0006-0000-0200-000004000000}">
      <text>
        <r>
          <rPr>
            <b/>
            <sz val="9"/>
            <color indexed="81"/>
            <rFont val="Tahoma"/>
            <family val="2"/>
          </rPr>
          <t>Oscar Eduardo Enciso Guzmán:</t>
        </r>
        <r>
          <rPr>
            <sz val="9"/>
            <color indexed="81"/>
            <rFont val="Tahoma"/>
            <family val="2"/>
          </rPr>
          <t xml:space="preserve">
</t>
        </r>
        <r>
          <rPr>
            <b/>
            <sz val="10"/>
            <color indexed="81"/>
            <rFont val="Arial Narrow"/>
            <family val="2"/>
          </rPr>
          <t>3.4</t>
        </r>
        <r>
          <rPr>
            <sz val="10"/>
            <color indexed="81"/>
            <rFont val="Arial Narrow"/>
            <family val="2"/>
          </rPr>
          <t xml:space="preserve"> Seleccione según corresponda al Proceso </t>
        </r>
      </text>
    </comment>
    <comment ref="F13" authorId="0" shapeId="0" xr:uid="{00000000-0006-0000-0200-000005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 xml:space="preserve">3.5 </t>
        </r>
        <r>
          <rPr>
            <sz val="10"/>
            <color indexed="81"/>
            <rFont val="Arial Narrow"/>
            <family val="2"/>
          </rPr>
          <t xml:space="preserve">IMPACTO: (qué)
</t>
        </r>
      </text>
    </comment>
    <comment ref="G13" authorId="0" shapeId="0" xr:uid="{00000000-0006-0000-0200-000006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 xml:space="preserve">3.6 </t>
        </r>
        <r>
          <rPr>
            <sz val="10"/>
            <color indexed="81"/>
            <rFont val="Arial Narrow"/>
            <family val="2"/>
          </rPr>
          <t>CAUSA INMEDIATA: (comó)</t>
        </r>
      </text>
    </comment>
    <comment ref="H13" authorId="0" shapeId="0" xr:uid="{00000000-0006-0000-0200-000007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3.7</t>
        </r>
        <r>
          <rPr>
            <sz val="10"/>
            <color indexed="81"/>
            <rFont val="Arial Narrow"/>
            <family val="2"/>
          </rPr>
          <t xml:space="preserve"> CAUSA RAIZ: 
(por qué)</t>
        </r>
      </text>
    </comment>
    <comment ref="I13" authorId="0" shapeId="0" xr:uid="{00000000-0006-0000-0200-000008000000}">
      <text>
        <r>
          <rPr>
            <b/>
            <sz val="10"/>
            <color indexed="81"/>
            <rFont val="Arial Narrow"/>
            <family val="2"/>
          </rPr>
          <t>Oscar Eduardo Enciso Guzmán:</t>
        </r>
        <r>
          <rPr>
            <sz val="10"/>
            <color indexed="81"/>
            <rFont val="Arial Narrow"/>
            <family val="2"/>
          </rPr>
          <t xml:space="preserve">
</t>
        </r>
        <r>
          <rPr>
            <b/>
            <sz val="10"/>
            <color indexed="81"/>
            <rFont val="Arial Narrow"/>
            <family val="2"/>
          </rPr>
          <t xml:space="preserve">3.8 </t>
        </r>
        <r>
          <rPr>
            <sz val="10"/>
            <color indexed="81"/>
            <rFont val="Arial Narrow"/>
            <family val="2"/>
          </rPr>
          <t xml:space="preserve">
Selecciones lista despegable </t>
        </r>
      </text>
    </comment>
    <comment ref="J13" authorId="0" shapeId="0" xr:uid="{00000000-0006-0000-0200-000009000000}">
      <text>
        <r>
          <rPr>
            <b/>
            <sz val="9"/>
            <color indexed="81"/>
            <rFont val="Tahoma"/>
            <family val="2"/>
          </rPr>
          <t>Oscar Eduardo Enciso Guzmán:</t>
        </r>
        <r>
          <rPr>
            <sz val="9"/>
            <color indexed="81"/>
            <rFont val="Tahoma"/>
            <family val="2"/>
          </rPr>
          <t xml:space="preserve">
</t>
        </r>
        <r>
          <rPr>
            <b/>
            <sz val="11"/>
            <color indexed="81"/>
            <rFont val="Arial Narrow"/>
            <family val="2"/>
          </rPr>
          <t xml:space="preserve">3.9 
</t>
        </r>
        <r>
          <rPr>
            <sz val="11"/>
            <color indexed="81"/>
            <rFont val="Arial Narrow"/>
            <family val="2"/>
          </rPr>
          <t>Para la descripción del Riesgo debe contener la siguiente estructura:
IMPACTO (qué) + CAUSA INMEDIATA (cómo) + CAUSA RAÍZ (por qué)
E iniciar la frase POSIBILIDAD DE y se analizan los anteriores aspectos
veasé la guía de admistración del riesgo (Numeral 9.5)</t>
        </r>
      </text>
    </comment>
    <comment ref="K13" authorId="0" shapeId="0" xr:uid="{00000000-0006-0000-0200-00000A000000}">
      <text>
        <r>
          <rPr>
            <b/>
            <sz val="9"/>
            <color indexed="81"/>
            <rFont val="Tahoma"/>
            <family val="2"/>
          </rPr>
          <t>Oscar Eduardo Enciso Guzmán:</t>
        </r>
        <r>
          <rPr>
            <sz val="9"/>
            <color indexed="81"/>
            <rFont val="Tahoma"/>
            <family val="2"/>
          </rPr>
          <t xml:space="preserve">
</t>
        </r>
        <r>
          <rPr>
            <b/>
            <sz val="11"/>
            <color indexed="81"/>
            <rFont val="Arial Narrow"/>
            <family val="2"/>
          </rPr>
          <t>3.10</t>
        </r>
        <r>
          <rPr>
            <sz val="11"/>
            <color indexed="81"/>
            <rFont val="Arial Narrow"/>
            <family val="2"/>
          </rPr>
          <t xml:space="preserve">
Selecciones lista despegable </t>
        </r>
      </text>
    </comment>
    <comment ref="L13" authorId="0" shapeId="0" xr:uid="{00000000-0006-0000-0200-00000B000000}">
      <text>
        <r>
          <rPr>
            <b/>
            <sz val="9"/>
            <color indexed="81"/>
            <rFont val="Tahoma"/>
            <family val="2"/>
          </rPr>
          <t>Oscar Eduardo Enciso Guzmán:</t>
        </r>
        <r>
          <rPr>
            <sz val="9"/>
            <color indexed="81"/>
            <rFont val="Tahoma"/>
            <family val="2"/>
          </rPr>
          <t xml:space="preserve">
</t>
        </r>
        <r>
          <rPr>
            <b/>
            <sz val="12"/>
            <color indexed="81"/>
            <rFont val="Arial Narrow"/>
            <family val="2"/>
          </rPr>
          <t xml:space="preserve">3.11 </t>
        </r>
        <r>
          <rPr>
            <sz val="12"/>
            <color indexed="81"/>
            <rFont val="Arial Narrow"/>
            <family val="2"/>
          </rPr>
          <t xml:space="preserve">
Selecciones lista despegable </t>
        </r>
      </text>
    </comment>
    <comment ref="AW14" authorId="0" shapeId="0" xr:uid="{00000000-0006-0000-0200-00000C000000}">
      <text>
        <r>
          <rPr>
            <b/>
            <sz val="9"/>
            <color indexed="81"/>
            <rFont val="Tahoma"/>
            <family val="2"/>
          </rPr>
          <t xml:space="preserve">Oscar Eduardo Enciso Guzmán:
</t>
        </r>
        <r>
          <rPr>
            <sz val="10"/>
            <color indexed="81"/>
            <rFont val="Arial Narrow"/>
            <family val="2"/>
          </rPr>
          <t xml:space="preserve">
Es el porcentaje calculado en el eje de la probabilidad luego de efectuar los controles que atacaran el riesgo identificado
selección automatica </t>
        </r>
      </text>
    </comment>
    <comment ref="AY14" authorId="0" shapeId="0" xr:uid="{00000000-0006-0000-0200-00000D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Es el porcentaje calculado en el eje de impacto luego de efectuar los controles que atacaran el riesgo identificado
selección automatica </t>
        </r>
      </text>
    </comment>
    <comment ref="BA14" authorId="0" shapeId="0" xr:uid="{00000000-0006-0000-0200-00000E000000}">
      <text>
        <r>
          <rPr>
            <b/>
            <sz val="9"/>
            <color indexed="81"/>
            <rFont val="Tahoma"/>
            <family val="2"/>
          </rPr>
          <t>Oscar Eduardo Enciso Guzmán:</t>
        </r>
        <r>
          <rPr>
            <sz val="9"/>
            <color indexed="81"/>
            <rFont val="Tahoma"/>
            <family val="2"/>
          </rPr>
          <t xml:space="preserve">
D</t>
        </r>
        <r>
          <rPr>
            <sz val="10"/>
            <color indexed="81"/>
            <rFont val="Arial Narrow"/>
            <family val="2"/>
          </rPr>
          <t>efine la escala en la zona de riesgo establecida de la conjugacion de la probabilidad y el impacto luego de aplicar los controles.
Selección automatica</t>
        </r>
      </text>
    </comment>
    <comment ref="BB14" authorId="0" shapeId="0" xr:uid="{00000000-0006-0000-0200-00000F000000}">
      <text>
        <r>
          <rPr>
            <b/>
            <sz val="9"/>
            <color indexed="81"/>
            <rFont val="Tahoma"/>
            <family val="2"/>
          </rPr>
          <t>Oscar Eduardo Enciso Guzmán:</t>
        </r>
        <r>
          <rPr>
            <sz val="9"/>
            <color indexed="81"/>
            <rFont val="Tahoma"/>
            <family val="2"/>
          </rPr>
          <t xml:space="preserve">
</t>
        </r>
        <r>
          <rPr>
            <b/>
            <sz val="10"/>
            <color indexed="81"/>
            <rFont val="Arial Narrow"/>
            <family val="2"/>
          </rPr>
          <t>6.4</t>
        </r>
        <r>
          <rPr>
            <sz val="9"/>
            <color indexed="81"/>
            <rFont val="Tahoma"/>
            <family val="2"/>
          </rPr>
          <t xml:space="preserve">
</t>
        </r>
        <r>
          <rPr>
            <sz val="10"/>
            <color indexed="81"/>
            <rFont val="Arial Narrow"/>
            <family val="2"/>
          </rPr>
          <t>Decisión que se toma frente a un determinado nivel de riesgo</t>
        </r>
      </text>
    </comment>
    <comment ref="N15" authorId="0" shapeId="0" xr:uid="{00000000-0006-0000-0200-000010000000}">
      <text>
        <r>
          <rPr>
            <b/>
            <sz val="9"/>
            <color indexed="81"/>
            <rFont val="Tahoma"/>
            <family val="2"/>
          </rPr>
          <t>Oscar Eduardo Enciso Guzmán:</t>
        </r>
        <r>
          <rPr>
            <sz val="9"/>
            <color indexed="81"/>
            <rFont val="Tahoma"/>
            <family val="2"/>
          </rPr>
          <t xml:space="preserve">
</t>
        </r>
        <r>
          <rPr>
            <b/>
            <sz val="10"/>
            <color indexed="81"/>
            <rFont val="Arial Narrow"/>
            <family val="2"/>
          </rPr>
          <t>4.1</t>
        </r>
        <r>
          <rPr>
            <sz val="10"/>
            <color indexed="81"/>
            <rFont val="Arial Narrow"/>
            <family val="2"/>
          </rPr>
          <t xml:space="preserve"> Defina la frecuencia de la actividad según la tabla de probabilidad </t>
        </r>
      </text>
    </comment>
    <comment ref="O15" authorId="0" shapeId="0" xr:uid="{00000000-0006-0000-0200-000011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4.2 </t>
        </r>
        <r>
          <rPr>
            <sz val="10"/>
            <color indexed="81"/>
            <rFont val="Arial Narrow"/>
            <family val="2"/>
          </rPr>
          <t>dependiendo de la frecuencia de la actividad estas dos casillas se seleccionaran automaticamente.</t>
        </r>
      </text>
    </comment>
    <comment ref="Q15" authorId="0" shapeId="0" xr:uid="{00000000-0006-0000-0200-000012000000}">
      <text>
        <r>
          <rPr>
            <b/>
            <sz val="9"/>
            <color indexed="81"/>
            <rFont val="Tahoma"/>
            <family val="2"/>
          </rPr>
          <t>Oscar Eduardo Enciso Guzmán:</t>
        </r>
        <r>
          <rPr>
            <sz val="9"/>
            <color indexed="81"/>
            <rFont val="Tahoma"/>
            <family val="2"/>
          </rPr>
          <t xml:space="preserve">
</t>
        </r>
        <r>
          <rPr>
            <b/>
            <sz val="10"/>
            <color indexed="81"/>
            <rFont val="Arial Narrow"/>
            <family val="2"/>
          </rPr>
          <t>4.3</t>
        </r>
        <r>
          <rPr>
            <sz val="10"/>
            <color indexed="81"/>
            <rFont val="Arial Narrow"/>
            <family val="2"/>
          </rPr>
          <t xml:space="preserve"> Se define por medio de impactos economicos o reputacionales. </t>
        </r>
      </text>
    </comment>
    <comment ref="S15" authorId="0" shapeId="0" xr:uid="{00000000-0006-0000-0200-000013000000}">
      <text>
        <r>
          <rPr>
            <b/>
            <sz val="9"/>
            <color indexed="81"/>
            <rFont val="Tahoma"/>
            <family val="2"/>
          </rPr>
          <t xml:space="preserve">Oscar Eduardo Enciso Guzmán:
</t>
        </r>
        <r>
          <rPr>
            <sz val="9"/>
            <color indexed="81"/>
            <rFont val="Tahoma"/>
            <family val="2"/>
          </rPr>
          <t xml:space="preserve">
</t>
        </r>
        <r>
          <rPr>
            <b/>
            <sz val="10"/>
            <color indexed="81"/>
            <rFont val="Tahoma"/>
            <family val="2"/>
          </rPr>
          <t>4.4</t>
        </r>
        <r>
          <rPr>
            <sz val="10"/>
            <color indexed="81"/>
            <rFont val="Tahoma"/>
            <family val="2"/>
          </rPr>
          <t xml:space="preserve"> </t>
        </r>
        <r>
          <rPr>
            <sz val="9"/>
            <color indexed="81"/>
            <rFont val="Tahoma"/>
            <family val="2"/>
          </rPr>
          <t xml:space="preserve">
</t>
        </r>
        <r>
          <rPr>
            <sz val="10"/>
            <color indexed="81"/>
            <rFont val="Arial Narrow"/>
            <family val="2"/>
          </rPr>
          <t xml:space="preserve">define la escala en la zona de riesgo establecida de la conjugacion de la probabilidad y el impacto. </t>
        </r>
      </text>
    </comment>
    <comment ref="U15" authorId="0" shapeId="0" xr:uid="{00000000-0006-0000-0200-000014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 
</t>
        </r>
        <r>
          <rPr>
            <b/>
            <sz val="11"/>
            <color indexed="81"/>
            <rFont val="Arial Narrow"/>
            <family val="2"/>
          </rPr>
          <t>-</t>
        </r>
        <r>
          <rPr>
            <sz val="11"/>
            <color indexed="81"/>
            <rFont val="Arial Narrow"/>
            <family val="2"/>
          </rPr>
          <t xml:space="preserve">Responsable de ejecutar el control  </t>
        </r>
        <r>
          <rPr>
            <b/>
            <sz val="12"/>
            <color indexed="81"/>
            <rFont val="Arial Narrow"/>
            <family val="2"/>
          </rPr>
          <t xml:space="preserve"> +</t>
        </r>
        <r>
          <rPr>
            <sz val="11"/>
            <color indexed="81"/>
            <rFont val="Arial Narrow"/>
            <family val="2"/>
          </rPr>
          <t xml:space="preserve">
- Acción </t>
        </r>
        <r>
          <rPr>
            <b/>
            <sz val="14"/>
            <color indexed="81"/>
            <rFont val="Arial Narrow"/>
            <family val="2"/>
          </rPr>
          <t>+</t>
        </r>
        <r>
          <rPr>
            <sz val="11"/>
            <color indexed="81"/>
            <rFont val="Arial Narrow"/>
            <family val="2"/>
          </rPr>
          <t xml:space="preserve">
- Complemento </t>
        </r>
      </text>
    </comment>
    <comment ref="AI15" authorId="0" shapeId="0" xr:uid="{00000000-0006-0000-0200-000015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5.10
</t>
        </r>
        <r>
          <rPr>
            <sz val="10"/>
            <color indexed="81"/>
            <rFont val="Arial Narrow"/>
            <family val="2"/>
          </rPr>
          <t xml:space="preserve">Se coloca el resultado de la ecuación  
</t>
        </r>
        <r>
          <rPr>
            <b/>
            <sz val="10"/>
            <color indexed="81"/>
            <rFont val="Arial Narrow"/>
            <family val="2"/>
          </rPr>
          <t xml:space="preserve">(probabilidad inicial)%  </t>
        </r>
        <r>
          <rPr>
            <b/>
            <sz val="11"/>
            <color indexed="81"/>
            <rFont val="Arial Narrow"/>
            <family val="2"/>
          </rPr>
          <t>x</t>
        </r>
        <r>
          <rPr>
            <b/>
            <sz val="10"/>
            <color indexed="81"/>
            <rFont val="Arial Narrow"/>
            <family val="2"/>
          </rPr>
          <t xml:space="preserve">  (resultado cuantitativo)% = (valor) %
(probabilidad inicial)%  </t>
        </r>
        <r>
          <rPr>
            <b/>
            <sz val="11"/>
            <color indexed="81"/>
            <rFont val="Arial Narrow"/>
            <family val="2"/>
          </rPr>
          <t xml:space="preserve">- </t>
        </r>
        <r>
          <rPr>
            <b/>
            <sz val="10"/>
            <color indexed="81"/>
            <rFont val="Arial Narrow"/>
            <family val="2"/>
          </rPr>
          <t xml:space="preserve"> (valor)% = resultado %
</t>
        </r>
      </text>
    </comment>
    <comment ref="AJ15" authorId="0" shapeId="0" xr:uid="{00000000-0006-0000-0200-000016000000}">
      <text>
        <r>
          <rPr>
            <b/>
            <sz val="9"/>
            <color indexed="81"/>
            <rFont val="Tahoma"/>
            <family val="2"/>
          </rPr>
          <t>Oscar Eduardo Enciso Guzmán:</t>
        </r>
        <r>
          <rPr>
            <sz val="9"/>
            <color indexed="81"/>
            <rFont val="Tahoma"/>
            <family val="2"/>
          </rPr>
          <t xml:space="preserve">
</t>
        </r>
        <r>
          <rPr>
            <b/>
            <sz val="10"/>
            <color indexed="81"/>
            <rFont val="Arial Narrow"/>
            <family val="2"/>
          </rPr>
          <t>5.11</t>
        </r>
        <r>
          <rPr>
            <sz val="10"/>
            <color indexed="81"/>
            <rFont val="Arial Narrow"/>
            <family val="2"/>
          </rPr>
          <t xml:space="preserve">
Se coloca el resultado de la ecuación  
</t>
        </r>
        <r>
          <rPr>
            <b/>
            <sz val="10"/>
            <color indexed="81"/>
            <rFont val="Arial Narrow"/>
            <family val="2"/>
          </rPr>
          <t>(Impacto inicial)%  x  (resultado cuantitativo)% = (valor) %
(Impacto inicial)%  -  (valor)% = resultado %</t>
        </r>
      </text>
    </comment>
    <comment ref="X16" authorId="0" shapeId="0" xr:uid="{00000000-0006-0000-0200-000017000000}">
      <text>
        <r>
          <rPr>
            <b/>
            <sz val="9"/>
            <color indexed="81"/>
            <rFont val="Tahoma"/>
            <family val="2"/>
          </rPr>
          <t xml:space="preserve">Oscar Eduardo Enciso Guzmán:
</t>
        </r>
        <r>
          <rPr>
            <sz val="9"/>
            <color indexed="81"/>
            <rFont val="Tahoma"/>
            <family val="2"/>
          </rPr>
          <t xml:space="preserve">
</t>
        </r>
        <r>
          <rPr>
            <sz val="10"/>
            <color indexed="81"/>
            <rFont val="Arial Narrow"/>
            <family val="2"/>
          </rPr>
          <t>se define solo una opción de carácter TIPO</t>
        </r>
      </text>
    </comment>
    <comment ref="AD16" authorId="0" shapeId="0" xr:uid="{00000000-0006-0000-0200-000018000000}">
      <text>
        <r>
          <rPr>
            <b/>
            <sz val="9"/>
            <color indexed="81"/>
            <rFont val="Tahoma"/>
            <family val="2"/>
          </rPr>
          <t>Oscar Eduardo Enciso Guzmán:</t>
        </r>
        <r>
          <rPr>
            <sz val="9"/>
            <color indexed="81"/>
            <rFont val="Tahoma"/>
            <family val="2"/>
          </rPr>
          <t xml:space="preserve">
</t>
        </r>
        <r>
          <rPr>
            <sz val="10"/>
            <color indexed="81"/>
            <rFont val="Arial Narrow"/>
            <family val="2"/>
          </rPr>
          <t>Se define solo una opción de implementación</t>
        </r>
      </text>
    </comment>
    <comment ref="AH16" authorId="0" shapeId="0" xr:uid="{00000000-0006-0000-0200-000019000000}">
      <text>
        <r>
          <rPr>
            <b/>
            <sz val="9"/>
            <color indexed="81"/>
            <rFont val="Tahoma"/>
            <family val="2"/>
          </rPr>
          <t>Oscar Eduardo Enciso Guzmán:</t>
        </r>
        <r>
          <rPr>
            <sz val="9"/>
            <color indexed="81"/>
            <rFont val="Tahoma"/>
            <family val="2"/>
          </rPr>
          <t xml:space="preserve">
</t>
        </r>
        <r>
          <rPr>
            <b/>
            <sz val="9"/>
            <color indexed="81"/>
            <rFont val="Tahoma"/>
            <family val="2"/>
          </rPr>
          <t xml:space="preserve">
</t>
        </r>
        <r>
          <rPr>
            <b/>
            <sz val="10"/>
            <color indexed="81"/>
            <rFont val="Arial Narrow"/>
            <family val="2"/>
          </rPr>
          <t>5.9</t>
        </r>
        <r>
          <rPr>
            <sz val="10"/>
            <color indexed="81"/>
            <rFont val="Arial Narrow"/>
            <family val="2"/>
          </rPr>
          <t xml:space="preserve">
Es el valor del control implementado para el riesgo identificado.</t>
        </r>
      </text>
    </comment>
    <comment ref="AK16" authorId="0" shapeId="0" xr:uid="{00000000-0006-0000-0200-00001A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5.12 </t>
        </r>
        <r>
          <rPr>
            <sz val="10"/>
            <color indexed="81"/>
            <rFont val="Arial Narrow"/>
            <family val="2"/>
          </rPr>
          <t xml:space="preserve">
Seleccione según corresponda </t>
        </r>
      </text>
    </comment>
    <comment ref="AM16" authorId="0" shapeId="0" xr:uid="{00000000-0006-0000-0200-00001B000000}">
      <text>
        <r>
          <rPr>
            <b/>
            <sz val="9"/>
            <color indexed="81"/>
            <rFont val="Tahoma"/>
            <family val="2"/>
          </rPr>
          <t xml:space="preserve">Oscar Eduardo Enciso Guzmán:
</t>
        </r>
        <r>
          <rPr>
            <sz val="10"/>
            <color indexed="81"/>
            <rFont val="Arial Narrow"/>
            <family val="2"/>
          </rPr>
          <t xml:space="preserve">
</t>
        </r>
        <r>
          <rPr>
            <b/>
            <sz val="10"/>
            <color indexed="81"/>
            <rFont val="Arial Narrow"/>
            <family val="2"/>
          </rPr>
          <t xml:space="preserve">5.13 </t>
        </r>
        <r>
          <rPr>
            <sz val="10"/>
            <color indexed="81"/>
            <rFont val="Arial Narrow"/>
            <family val="2"/>
          </rPr>
          <t xml:space="preserve">
Seleccione según corresponda </t>
        </r>
      </text>
    </comment>
    <comment ref="AO16" authorId="0" shapeId="0" xr:uid="{00000000-0006-0000-0200-00001C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5.14 </t>
        </r>
        <r>
          <rPr>
            <sz val="10"/>
            <color indexed="81"/>
            <rFont val="Arial Narrow"/>
            <family val="2"/>
          </rPr>
          <t xml:space="preserve">
Seleccione según corresponda </t>
        </r>
      </text>
    </comment>
    <comment ref="BL16" authorId="0" shapeId="0" xr:uid="{00000000-0006-0000-0200-00001D000000}">
      <text>
        <r>
          <rPr>
            <b/>
            <sz val="9"/>
            <color indexed="81"/>
            <rFont val="Tahoma"/>
            <family val="2"/>
          </rPr>
          <t>Oscar Eduardo Enciso Guzmán:</t>
        </r>
        <r>
          <rPr>
            <sz val="9"/>
            <color indexed="81"/>
            <rFont val="Tahoma"/>
            <family val="2"/>
          </rPr>
          <t xml:space="preserve">
</t>
        </r>
        <r>
          <rPr>
            <b/>
            <sz val="10"/>
            <color indexed="81"/>
            <rFont val="Arial Narrow"/>
            <family val="2"/>
          </rPr>
          <t>7.1</t>
        </r>
        <r>
          <rPr>
            <sz val="10"/>
            <color indexed="81"/>
            <rFont val="Arial Narrow"/>
            <family val="2"/>
          </rPr>
          <t xml:space="preserve">
 Formula con su equipo de trabajo la actividad pertinente, el responsable, fecha, seguimiento y estado de su plan de accion frente al tratamiento de reduccion del mismo. </t>
        </r>
      </text>
    </comment>
    <comment ref="V17" authorId="0" shapeId="0" xr:uid="{00000000-0006-0000-0200-00001E000000}">
      <text>
        <r>
          <rPr>
            <b/>
            <sz val="9"/>
            <color indexed="81"/>
            <rFont val="Tahoma"/>
            <family val="2"/>
          </rPr>
          <t>Oscar Eduardo Enciso Guzmán:</t>
        </r>
        <r>
          <rPr>
            <sz val="9"/>
            <color indexed="81"/>
            <rFont val="Tahoma"/>
            <family val="2"/>
          </rPr>
          <t xml:space="preserve">
</t>
        </r>
        <r>
          <rPr>
            <b/>
            <sz val="10"/>
            <color indexed="81"/>
            <rFont val="Arial Narrow"/>
            <family val="2"/>
          </rPr>
          <t>5.2</t>
        </r>
        <r>
          <rPr>
            <sz val="10"/>
            <color indexed="81"/>
            <rFont val="Arial Narrow"/>
            <family val="2"/>
          </rPr>
          <t xml:space="preserve">
definir si el control atacá a la probabilidad</t>
        </r>
      </text>
    </comment>
    <comment ref="W17" authorId="0" shapeId="0" xr:uid="{00000000-0006-0000-0200-00001F000000}">
      <text>
        <r>
          <rPr>
            <b/>
            <sz val="9"/>
            <color indexed="81"/>
            <rFont val="Tahoma"/>
            <family val="2"/>
          </rPr>
          <t xml:space="preserve">Oscar Eduardo Enciso Guzmán:
</t>
        </r>
        <r>
          <rPr>
            <sz val="10"/>
            <color indexed="81"/>
            <rFont val="Arial Narrow"/>
            <family val="2"/>
          </rPr>
          <t xml:space="preserve">
</t>
        </r>
        <r>
          <rPr>
            <b/>
            <sz val="10"/>
            <color indexed="81"/>
            <rFont val="Arial Narrow"/>
            <family val="2"/>
          </rPr>
          <t>5.3</t>
        </r>
        <r>
          <rPr>
            <sz val="10"/>
            <color indexed="81"/>
            <rFont val="Arial Narrow"/>
            <family val="2"/>
          </rPr>
          <t xml:space="preserve">
en este caso el Impacto seguira siendo el mismo, no se reduce para el caso del los riesgos de corrupción.</t>
        </r>
      </text>
    </comment>
    <comment ref="X17" authorId="0" shapeId="0" xr:uid="{00000000-0006-0000-0200-000020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5.4 </t>
        </r>
        <r>
          <rPr>
            <sz val="10"/>
            <color indexed="81"/>
            <rFont val="Arial Narrow"/>
            <family val="2"/>
          </rPr>
          <t xml:space="preserve">
Va a las causas del riesgo Atacan la probabilidad de ocurrencia del riesgo</t>
        </r>
      </text>
    </comment>
    <comment ref="Z17" authorId="0" shapeId="0" xr:uid="{00000000-0006-0000-0200-000021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5.5 </t>
        </r>
        <r>
          <rPr>
            <sz val="10"/>
            <color indexed="81"/>
            <rFont val="Arial Narrow"/>
            <family val="2"/>
          </rPr>
          <t xml:space="preserve">
Detecta que algo ocurre y devuelve el proceso a los controles preventivos Atacan la probabilidad de ocurrencia del riesgo</t>
        </r>
      </text>
    </comment>
    <comment ref="AB17" authorId="0" shapeId="0" xr:uid="{00000000-0006-0000-0200-000022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5.6 </t>
        </r>
        <r>
          <rPr>
            <sz val="10"/>
            <color indexed="81"/>
            <rFont val="Arial Narrow"/>
            <family val="2"/>
          </rPr>
          <t xml:space="preserve">
Atacan el impacto frente a la materialización del riesgo</t>
        </r>
      </text>
    </comment>
    <comment ref="AD17" authorId="0" shapeId="0" xr:uid="{00000000-0006-0000-0200-000023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5.7</t>
        </r>
        <r>
          <rPr>
            <sz val="10"/>
            <color indexed="81"/>
            <rFont val="Arial Narrow"/>
            <family val="2"/>
          </rPr>
          <t xml:space="preserve">
controles que son ejecutados por un sistema.</t>
        </r>
      </text>
    </comment>
    <comment ref="AF17" authorId="0" shapeId="0" xr:uid="{00000000-0006-0000-0200-000024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5.8</t>
        </r>
        <r>
          <rPr>
            <sz val="10"/>
            <color indexed="81"/>
            <rFont val="Arial Narrow"/>
            <family val="2"/>
          </rPr>
          <t xml:space="preserve">
controles que son ejecutados por personas</t>
        </r>
      </text>
    </comment>
    <comment ref="AQ17" authorId="0" shapeId="0" xr:uid="{00000000-0006-0000-0200-000025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5.15</t>
        </r>
        <r>
          <rPr>
            <sz val="10"/>
            <color indexed="81"/>
            <rFont val="Arial Narrow"/>
            <family val="2"/>
          </rPr>
          <t xml:space="preserve">
Acción </t>
        </r>
      </text>
    </comment>
    <comment ref="AR17" authorId="0" shapeId="0" xr:uid="{00000000-0006-0000-0200-000026000000}">
      <text>
        <r>
          <rPr>
            <b/>
            <sz val="9"/>
            <color indexed="81"/>
            <rFont val="Tahoma"/>
            <family val="2"/>
          </rPr>
          <t>Oscar Eduardo Enciso Guzmán:</t>
        </r>
        <r>
          <rPr>
            <sz val="9"/>
            <color indexed="81"/>
            <rFont val="Tahoma"/>
            <family val="2"/>
          </rPr>
          <t xml:space="preserve">
</t>
        </r>
        <r>
          <rPr>
            <b/>
            <sz val="10"/>
            <color indexed="81"/>
            <rFont val="Arial Narrow"/>
            <family val="2"/>
          </rPr>
          <t>5.16</t>
        </r>
        <r>
          <rPr>
            <sz val="9"/>
            <color indexed="81"/>
            <rFont val="Tahoma"/>
            <family val="2"/>
          </rPr>
          <t xml:space="preserve">
</t>
        </r>
        <r>
          <rPr>
            <sz val="10"/>
            <color indexed="81"/>
            <rFont val="Arial Narrow"/>
            <family val="2"/>
          </rPr>
          <t xml:space="preserve">Es la frecuencia con que la se realiza la actividad 
seleciona la opción de la lista desplegable </t>
        </r>
      </text>
    </comment>
    <comment ref="AS17" authorId="0" shapeId="0" xr:uid="{00000000-0006-0000-0200-000027000000}">
      <text>
        <r>
          <rPr>
            <b/>
            <sz val="9"/>
            <color indexed="81"/>
            <rFont val="Tahoma"/>
            <family val="2"/>
          </rPr>
          <t>Oscar Eduardo Enciso Guzmán:</t>
        </r>
        <r>
          <rPr>
            <sz val="9"/>
            <color indexed="81"/>
            <rFont val="Tahoma"/>
            <family val="2"/>
          </rPr>
          <t xml:space="preserve">
</t>
        </r>
        <r>
          <rPr>
            <b/>
            <sz val="10"/>
            <color indexed="81"/>
            <rFont val="Arial Narrow"/>
            <family val="2"/>
          </rPr>
          <t>5.17</t>
        </r>
        <r>
          <rPr>
            <sz val="10"/>
            <color indexed="81"/>
            <rFont val="Arial Narrow"/>
            <family val="2"/>
          </rPr>
          <t xml:space="preserve">
Evidencias </t>
        </r>
      </text>
    </comment>
    <comment ref="AU17" authorId="0" shapeId="0" xr:uid="{00000000-0006-0000-0200-000028000000}">
      <text>
        <r>
          <rPr>
            <b/>
            <sz val="9"/>
            <color indexed="81"/>
            <rFont val="Tahoma"/>
            <family val="2"/>
          </rPr>
          <t>Oscar Eduardo Enciso Guzmán:</t>
        </r>
        <r>
          <rPr>
            <sz val="9"/>
            <color indexed="81"/>
            <rFont val="Tahoma"/>
            <family val="2"/>
          </rPr>
          <t xml:space="preserve">
</t>
        </r>
        <r>
          <rPr>
            <sz val="10"/>
            <color indexed="81"/>
            <rFont val="Arial Narrow"/>
            <family val="2"/>
          </rPr>
          <t>Profesional a cargo de subir las evidencias al aplicativo ALMERA en la perioricidad definida el cual sera matriculado como responsable del proceso o subproceso.</t>
        </r>
      </text>
    </comment>
    <comment ref="BF17" authorId="0" shapeId="0" xr:uid="{00000000-0006-0000-0200-000029000000}">
      <text>
        <r>
          <rPr>
            <b/>
            <sz val="9"/>
            <color indexed="81"/>
            <rFont val="Tahoma"/>
            <family val="2"/>
          </rPr>
          <t>Oscar Eduardo Enciso Guzmán:</t>
        </r>
        <r>
          <rPr>
            <sz val="9"/>
            <color indexed="81"/>
            <rFont val="Tahoma"/>
            <family val="2"/>
          </rPr>
          <t xml:space="preserve">
</t>
        </r>
        <r>
          <rPr>
            <b/>
            <sz val="10"/>
            <color indexed="81"/>
            <rFont val="Arial Narrow"/>
            <family val="2"/>
          </rPr>
          <t>Mapa de calor</t>
        </r>
        <r>
          <rPr>
            <sz val="10"/>
            <color indexed="81"/>
            <rFont val="Arial Narrow"/>
            <family val="2"/>
          </rPr>
          <t xml:space="preserve"> donde se visualiza la efectividad de los controles y la reduccion del riesgo (inherente y residual)</t>
        </r>
      </text>
    </comment>
    <comment ref="BS18" authorId="0" shapeId="0" xr:uid="{00000000-0006-0000-0200-00002A000000}">
      <text>
        <r>
          <rPr>
            <b/>
            <sz val="9"/>
            <color indexed="81"/>
            <rFont val="Tahoma"/>
            <family val="2"/>
          </rPr>
          <t>Oscar Eduardo Enciso Guzmán:</t>
        </r>
        <r>
          <rPr>
            <sz val="9"/>
            <color indexed="81"/>
            <rFont val="Tahoma"/>
            <family val="2"/>
          </rPr>
          <t xml:space="preserve">
</t>
        </r>
        <r>
          <rPr>
            <b/>
            <sz val="9"/>
            <color indexed="81"/>
            <rFont val="Tahoma"/>
            <family val="2"/>
          </rPr>
          <t xml:space="preserve">
</t>
        </r>
        <r>
          <rPr>
            <b/>
            <sz val="10"/>
            <color indexed="81"/>
            <rFont val="Arial Narrow"/>
            <family val="2"/>
          </rPr>
          <t>7.2</t>
        </r>
        <r>
          <rPr>
            <sz val="10"/>
            <color indexed="81"/>
            <rFont val="Arial Narrow"/>
            <family val="2"/>
          </rPr>
          <t xml:space="preserve">
Actividad que se debe realizar de forma inmediata al momento de presenciar una materialización del riesgo identificado </t>
        </r>
      </text>
    </comment>
    <comment ref="BU18" authorId="0" shapeId="0" xr:uid="{00000000-0006-0000-0200-00002B000000}">
      <text>
        <r>
          <rPr>
            <b/>
            <sz val="9"/>
            <color indexed="81"/>
            <rFont val="Tahoma"/>
            <family val="2"/>
          </rPr>
          <t>Oscar Eduardo Enciso Guzmán:</t>
        </r>
        <r>
          <rPr>
            <sz val="9"/>
            <color indexed="81"/>
            <rFont val="Tahoma"/>
            <family val="2"/>
          </rPr>
          <t xml:space="preserve">
</t>
        </r>
        <r>
          <rPr>
            <sz val="10"/>
            <color indexed="81"/>
            <rFont val="Arial Narrow"/>
            <family val="2"/>
          </rPr>
          <t>Nombre del profesional encargado de efectuar la actividad al momento de evidenciarse la materialización del riesgo.</t>
        </r>
      </text>
    </comment>
    <comment ref="AU31" authorId="1" shapeId="0" xr:uid="{00000000-0006-0000-0200-00002C000000}">
      <text>
        <r>
          <rPr>
            <b/>
            <sz val="9"/>
            <color indexed="81"/>
            <rFont val="Tahoma"/>
            <family val="2"/>
          </rPr>
          <t>juridica:</t>
        </r>
        <r>
          <rPr>
            <sz val="9"/>
            <color indexed="81"/>
            <rFont val="Tahoma"/>
            <family val="2"/>
          </rPr>
          <t xml:space="preserve">
Preguntar jefe y colocar el nombre </t>
        </r>
      </text>
    </comment>
    <comment ref="U32" authorId="1" shapeId="0" xr:uid="{00000000-0006-0000-0200-00002D000000}">
      <text>
        <r>
          <rPr>
            <b/>
            <sz val="9"/>
            <color indexed="81"/>
            <rFont val="Tahoma"/>
            <family val="2"/>
          </rPr>
          <t>juridica:</t>
        </r>
        <r>
          <rPr>
            <sz val="9"/>
            <color indexed="81"/>
            <rFont val="Tahoma"/>
            <family val="2"/>
          </rPr>
          <t xml:space="preserve">
AJUSTAR INDICADOR QUE NO NOS QUEDE IGUAL
</t>
        </r>
      </text>
    </comment>
    <comment ref="AK37" authorId="1" shapeId="0" xr:uid="{00000000-0006-0000-0200-00002E000000}">
      <text>
        <r>
          <rPr>
            <b/>
            <sz val="9"/>
            <color indexed="81"/>
            <rFont val="Tahoma"/>
            <family val="2"/>
          </rPr>
          <t>juridica:</t>
        </r>
        <r>
          <rPr>
            <sz val="9"/>
            <color indexed="81"/>
            <rFont val="Tahoma"/>
            <family val="2"/>
          </rPr>
          <t xml:space="preserve">
buscar los procedimientos en las areas que correspondan</t>
        </r>
      </text>
    </comment>
    <comment ref="AU37" authorId="1" shapeId="0" xr:uid="{00000000-0006-0000-0200-00002F000000}">
      <text>
        <r>
          <rPr>
            <b/>
            <sz val="9"/>
            <color indexed="81"/>
            <rFont val="Tahoma"/>
            <family val="2"/>
          </rPr>
          <t xml:space="preserve">juridica: Preguntar a jefe juridica
</t>
        </r>
      </text>
    </comment>
    <comment ref="BL37" authorId="1" shapeId="0" xr:uid="{00000000-0006-0000-0200-000030000000}">
      <text>
        <r>
          <rPr>
            <b/>
            <sz val="9"/>
            <color indexed="81"/>
            <rFont val="Tahoma"/>
            <family val="2"/>
          </rPr>
          <t>juridica:</t>
        </r>
        <r>
          <rPr>
            <sz val="9"/>
            <color indexed="81"/>
            <rFont val="Tahoma"/>
            <family val="2"/>
          </rPr>
          <t xml:space="preserve">
ajustar el indicador 
</t>
        </r>
      </text>
    </comment>
  </commentList>
</comments>
</file>

<file path=xl/sharedStrings.xml><?xml version="1.0" encoding="utf-8"?>
<sst xmlns="http://schemas.openxmlformats.org/spreadsheetml/2006/main" count="2116" uniqueCount="1036">
  <si>
    <t>Plan Anticorrupción y de Atención al Ciudadano</t>
  </si>
  <si>
    <t>Entidad:</t>
  </si>
  <si>
    <t>SUBRED INTEGRADA DE SERVICIOS DE SALUD SUR OCCIDENTE E.S.E</t>
  </si>
  <si>
    <t>Vigencia:</t>
  </si>
  <si>
    <t>Fecha de publicación:</t>
  </si>
  <si>
    <t>Objetivo General:</t>
  </si>
  <si>
    <t xml:space="preserve">Definir las principales estrategias para fortalecer cada uno de los componentes  del Plan Anticorrupción y de Atención al Ciudadano de la Entidad durante el año 2019, para promover la cultura de la legalidad y el servicio público de excelencia hacia los ciudadanos. </t>
  </si>
  <si>
    <t>Objetivos Especificos:</t>
  </si>
  <si>
    <t xml:space="preserve">1. Identificar, analizar y controlar los posibles hechos generadores de corrupción, tanto al interior como al exterior de la entidad.
2. Mejorar la gestión institucional de la Subred mediante la identificación, priorización y racionalización de trámites. 
3.  Acercar la gestión de la Entidad a los ciudadanos, la sociedad civil, otras entidades públicas y organismos de control, mediante la ejecución de las actividades relacionadas con ejercicios de rendición de cuentas. 
4.  Mejorar la atención que la Unidad presta al ciudadano mediante el fortalecimiento de la estructura administrativa, los mecanismos de escucha, el talento humano y aspectos normativos. 
5.  Establecer acciones para fortalecer la implementación de la Ley de Transparencia y Acceso a la información Pública 1712/2014 mediante la publicación de información de manera proactiva.
</t>
  </si>
  <si>
    <t>Componente 1: Gestión del Riesgo de Corrupción - Mapa de Riesgos de Corrupción</t>
  </si>
  <si>
    <t>Oficinas  Responsables:</t>
  </si>
  <si>
    <t>Oficina Asesora Desarrollo Institucional (Planeación Estratégica) - Oficina Contol Interno - Líderes de procesos - Oficial de Cumplimiento (SARLAFT)</t>
  </si>
  <si>
    <t>Oficinas que apoyan el proceso:</t>
  </si>
  <si>
    <t>Oficina Asesora Desarrollo Institucional (Planeación Estratégica) - Oficina Asesora de Comunicaciones - Oficina de TICS</t>
  </si>
  <si>
    <t>Oficinas que realizan seguimiento y evaluan:</t>
  </si>
  <si>
    <t>Oficina Asesora Desarrollo Institucional (Planeación Estratégica) - Oficina de Control Interno</t>
  </si>
  <si>
    <t>Identificar, analizar y controlar los posibles hechos generadores de corrupción, tanto al interior como al exterior de la entidad.</t>
  </si>
  <si>
    <t xml:space="preserve">1. Desarrollar acciones encaminadas a la prevención y detección de actos de corrupción en la Subred
2. Definir herramientas para la identificación y seguimiento de actos de corrupción </t>
  </si>
  <si>
    <t>Subcomponente/
procesos</t>
  </si>
  <si>
    <t>Actividades</t>
  </si>
  <si>
    <t>Descripción de la Actividad</t>
  </si>
  <si>
    <t>Meta o producto</t>
  </si>
  <si>
    <t>Oficina Responsable</t>
  </si>
  <si>
    <t>Fecha programada</t>
  </si>
  <si>
    <r>
      <t xml:space="preserve">Subcomponente </t>
    </r>
    <r>
      <rPr>
        <b/>
        <sz val="11"/>
        <color indexed="8"/>
        <rFont val="Arial"/>
        <family val="2"/>
      </rPr>
      <t xml:space="preserve">1
</t>
    </r>
    <r>
      <rPr>
        <sz val="11"/>
        <color indexed="8"/>
        <rFont val="Arial"/>
        <family val="2"/>
      </rPr>
      <t>Política de Administración de Riesgos</t>
    </r>
  </si>
  <si>
    <t>1.1</t>
  </si>
  <si>
    <t>Socialización de la Política de la Administración del Riesgo.</t>
  </si>
  <si>
    <t>Fortalecimiento de la Cultura de Gestión del Riesgo en la Subred.</t>
  </si>
  <si>
    <t>Oficina Asesora de Desarrollo Institucional (Planeación Estratégica)</t>
  </si>
  <si>
    <t>Cuatrimestral</t>
  </si>
  <si>
    <r>
      <t xml:space="preserve">Subcomponente </t>
    </r>
    <r>
      <rPr>
        <b/>
        <sz val="11"/>
        <color indexed="8"/>
        <rFont val="Arial"/>
        <family val="2"/>
      </rPr>
      <t xml:space="preserve">2
</t>
    </r>
    <r>
      <rPr>
        <sz val="11"/>
        <color indexed="8"/>
        <rFont val="Arial"/>
        <family val="2"/>
      </rPr>
      <t>Construcción del Mapa de Riesgos de Corrupción</t>
    </r>
  </si>
  <si>
    <t>2.2</t>
  </si>
  <si>
    <t>Actualización del Mapa de Riesgos de corrupción por proceso.</t>
  </si>
  <si>
    <t>Mapa de  Riesgos de corrupción actualizado.</t>
  </si>
  <si>
    <t>Oficina Asesora de Desarrollo Institucional (Planeación Estratégica) y Líderes de Procesos</t>
  </si>
  <si>
    <t>I Cuantrimestre</t>
  </si>
  <si>
    <r>
      <t xml:space="preserve">Subcomponente </t>
    </r>
    <r>
      <rPr>
        <b/>
        <sz val="11"/>
        <color indexed="8"/>
        <rFont val="Arial"/>
        <family val="2"/>
      </rPr>
      <t xml:space="preserve">3
</t>
    </r>
    <r>
      <rPr>
        <sz val="11"/>
        <color indexed="8"/>
        <rFont val="Arial"/>
        <family val="2"/>
      </rPr>
      <t>Consulta y divulgación</t>
    </r>
  </si>
  <si>
    <t>3.1</t>
  </si>
  <si>
    <t>Realizar publicación en pagina WEB de la subred los riesgos de corrupción identificados por proceso.</t>
  </si>
  <si>
    <t>Matriz de riesgos de corrupción publicada en la pagina WEB</t>
  </si>
  <si>
    <t>Oficina Asesora de Comunicaciones y Oficina Asesora de Desarrollo Institucional
(Planeación Estratégica)</t>
  </si>
  <si>
    <t>3.2</t>
  </si>
  <si>
    <t>Realizar socialización de la matriz de riesgos de corrupción a las partes interesadas.</t>
  </si>
  <si>
    <t>Socializar al 100% de los procesos los riesgos de corrupción de la Subred y realizar el despliegue a las partes.</t>
  </si>
  <si>
    <t>Directores y Lideres de Procesos Institucionales</t>
  </si>
  <si>
    <r>
      <t xml:space="preserve">Subcomponente </t>
    </r>
    <r>
      <rPr>
        <b/>
        <sz val="11"/>
        <color indexed="8"/>
        <rFont val="Arial"/>
        <family val="2"/>
      </rPr>
      <t>4</t>
    </r>
    <r>
      <rPr>
        <sz val="11"/>
        <color indexed="8"/>
        <rFont val="Arial"/>
        <family val="2"/>
      </rPr>
      <t xml:space="preserve">
Monitorio y revisión</t>
    </r>
  </si>
  <si>
    <t>4.1</t>
  </si>
  <si>
    <t>Realizar seguimiento de autocontrol a la gestión del riesgo por proceso + Riesgos de Corrupcion.</t>
  </si>
  <si>
    <t>Matriz de riesgos de corrupción con seguimiento de autocontrol por el 100% de los procesos.</t>
  </si>
  <si>
    <t>4.2</t>
  </si>
  <si>
    <t>Realizar seguimiento a mapa de riesgos de corrupción</t>
  </si>
  <si>
    <t>Mapa de riesgos de corrupción con seguimiento al 100% de los procesos.</t>
  </si>
  <si>
    <r>
      <t xml:space="preserve">Subcomponente </t>
    </r>
    <r>
      <rPr>
        <b/>
        <sz val="11"/>
        <color indexed="8"/>
        <rFont val="Arial"/>
        <family val="2"/>
      </rPr>
      <t xml:space="preserve">5
</t>
    </r>
    <r>
      <rPr>
        <sz val="11"/>
        <color indexed="8"/>
        <rFont val="Arial"/>
        <family val="2"/>
      </rPr>
      <t>Seguimiento</t>
    </r>
  </si>
  <si>
    <t>5.1</t>
  </si>
  <si>
    <t>Realizar seguimiento a la gestión de los riesgos de corrupción</t>
  </si>
  <si>
    <t>Informe de seguimiento de riesgos al 100% de los procesos.</t>
  </si>
  <si>
    <t>Oficina de Control Interno</t>
  </si>
  <si>
    <t xml:space="preserve">         SUBRED INTEGRADA DE SERVICIOS DE SALUD SUR OCCIDENTE E.S.E</t>
  </si>
  <si>
    <t>Identificar las necesidades y espectativas en salud de los usuarios con el fin de impactar positivamente en la satisfacción de sus necesidades.</t>
  </si>
  <si>
    <t>1. Identificar los trámites y servicios que pueden impactar la atención del usuario.
2. Racionalizar y priorizar los trámites y servicios para una mayor satisfacción del usuario. 
3. Programar y realizar actividades que faciliten o mejoren los trámites en que deben incurrir los usuarios</t>
  </si>
  <si>
    <t>COMPONENTE 2: RACIONALIZACION DE TRÁMITES</t>
  </si>
  <si>
    <t xml:space="preserve">Oficinas Responsables. </t>
  </si>
  <si>
    <t>Oficina Asesora Desarrollo Institucional (Planeación Estratégica) - Oficina Asesora de Comunicaciones - Oficina de TICS - Oficina de Participación Social y Atención al Cuidadano - Líderes de Proceso</t>
  </si>
  <si>
    <t>Oficina Asesora Desarrollo Institucional (Planeación Estratégica) - Oficina Asesora de Comunicaciones - Oficina de TICS - Oficina de Participación Social y Atención al Cuidadano</t>
  </si>
  <si>
    <t>Oficina Asesora Desarrollo Institucional (Planeación Estratégica) - Oficina Control Interno</t>
  </si>
  <si>
    <t>Meta estrategica:</t>
  </si>
  <si>
    <t>Cumplir anualmente el 100% del plan anticorrupción y atención al ciudadano en la subred.</t>
  </si>
  <si>
    <t>DATOS TRÁMITES A RACIONALIZAR</t>
  </si>
  <si>
    <t>ACCIONES DE RACIONALIZACIÓN A DESARROLLAR</t>
  </si>
  <si>
    <t>PLAN DE EJECUCIÓN</t>
  </si>
  <si>
    <t>Tipo</t>
  </si>
  <si>
    <t>Número</t>
  </si>
  <si>
    <t>Nombre</t>
  </si>
  <si>
    <t>Estado</t>
  </si>
  <si>
    <t>Situación actual</t>
  </si>
  <si>
    <t>Tipo racionalización</t>
  </si>
  <si>
    <t>Acciones racionalización</t>
  </si>
  <si>
    <t>Fecha
inicio</t>
  </si>
  <si>
    <t>Fecha final racionalización</t>
  </si>
  <si>
    <t>Responsable</t>
  </si>
  <si>
    <t>Justificación</t>
  </si>
  <si>
    <t>Modelo Único – Hijo</t>
  </si>
  <si>
    <t>47491</t>
  </si>
  <si>
    <t>Asignación de cita para la prestación de servicios en salud</t>
  </si>
  <si>
    <t>Inscrito</t>
  </si>
  <si>
    <t>Los ciudadanos deben acercarse presencialmente a los puntos de atención de la Subred a solicitar su cita a la atención en salud</t>
  </si>
  <si>
    <t>Administrativa</t>
  </si>
  <si>
    <t>Aumento de canales y/o puntos de atención</t>
  </si>
  <si>
    <t>11/04/2019</t>
  </si>
  <si>
    <t>30/06/2019</t>
  </si>
  <si>
    <t>DIRECCIÓN DE SERVICIOS AMBULATORIOS</t>
  </si>
  <si>
    <t xml:space="preserve"> </t>
  </si>
  <si>
    <t>Los ciudadanos deben acercarse presencialmente a los puntos de atención de la Subred a solicitar su cita a la atención en salud.</t>
  </si>
  <si>
    <t>Tecnologica</t>
  </si>
  <si>
    <t>Trámite total en línea</t>
  </si>
  <si>
    <t>Plantilla Único - Hijo</t>
  </si>
  <si>
    <t>47502</t>
  </si>
  <si>
    <t>Concepto sanitario</t>
  </si>
  <si>
    <t>Los ciudadanos (personas naturales o jurídicas) deben acercarse presencialmente a los puntos de atención de la Subred para solicitar la visita de concepto sanitario.</t>
  </si>
  <si>
    <t>Formularios diligenciados en línea</t>
  </si>
  <si>
    <t>31/10/2019</t>
  </si>
  <si>
    <t>DIRECCIÓN DEL GESTIÓN DE RIESGOS EN SALUD</t>
  </si>
  <si>
    <t>60278</t>
  </si>
  <si>
    <t>Examen de laboratorio clínico</t>
  </si>
  <si>
    <t xml:space="preserve">Los ciudadanos deben acercarse presencialmente a los puntos de atención de la Subred para la toma de muestras de Laboratorio clínico.
</t>
  </si>
  <si>
    <t>DIRECCIÓN DE SERVICIOS COMPLEMENTARIOS</t>
  </si>
  <si>
    <t>Los ciudadanos deben acercarse presencialmente a los puntos de atención de la Subred a solicitar su cita para la toma de muestras de Laboratorio clínico.</t>
  </si>
  <si>
    <t>Validación de datos a través de medios tecnológicos</t>
  </si>
  <si>
    <t>Componente 3: Rendición de cuentas</t>
  </si>
  <si>
    <t>Alta Dirección: Gerencia y Comité Directivo.</t>
  </si>
  <si>
    <t>Oficina Asesora Desarrollo Institucional (Planeación Estratégica) - Oficina de Participación Social y Atención al Cuidadano -  Líderes de Proceso</t>
  </si>
  <si>
    <t>Oficina Asesora Desarrollo Institucional (Planeación Estratégica) - Oficina de Participación Social y Atención al Cuidadano - Oficina Control Interno</t>
  </si>
  <si>
    <t>Subcomponente/procesos</t>
  </si>
  <si>
    <r>
      <t xml:space="preserve">Subcomponente </t>
    </r>
    <r>
      <rPr>
        <b/>
        <sz val="11"/>
        <color indexed="8"/>
        <rFont val="Arial"/>
        <family val="2"/>
      </rPr>
      <t>1</t>
    </r>
    <r>
      <rPr>
        <sz val="11"/>
        <color indexed="8"/>
        <rFont val="Arial"/>
        <family val="2"/>
      </rPr>
      <t xml:space="preserve">
Información de calidad y en lenguaje comprensible</t>
    </r>
  </si>
  <si>
    <t>Realizar reuniones con las formas de participación del sector para conocer sus propuestas y expectativas frente a la Rendición de Cuentas.</t>
  </si>
  <si>
    <t>Documento Lectura de necesidades 2019 por forma de participación.</t>
  </si>
  <si>
    <t>Oficina de Participación Social y Atención al Ciudadano</t>
  </si>
  <si>
    <t>I Cuatrimestre</t>
  </si>
  <si>
    <t>1.2</t>
  </si>
  <si>
    <t>Reuniones preparatorias para definir lineamiento para rendición de cuentas de manera concertada entre las áreas de planeación y las de apoyo.</t>
  </si>
  <si>
    <t>Documento final de lineamiento para rendición de cuentas</t>
  </si>
  <si>
    <t>Oficina Asesora de Desarrollo Institucional (Planeación Estratégica) 
Oficina de Participación Social y A.C
Oficina de Comunicaciones</t>
  </si>
  <si>
    <t>1.3</t>
  </si>
  <si>
    <t>Elaborar piezas comunicativas con información de interes a la ciudadania</t>
  </si>
  <si>
    <t>Piezas diseñadas</t>
  </si>
  <si>
    <t>Semestral</t>
  </si>
  <si>
    <t>1.4</t>
  </si>
  <si>
    <t>Operativizar 3 estrategias definidas en el 2018, información y divulgación dirigidos a la ciudadania y a los servidores públicos en temas relacionados con el desarrollo de la gestión pública</t>
  </si>
  <si>
    <t>Estrategias implementadas</t>
  </si>
  <si>
    <r>
      <t xml:space="preserve">Subcomponente </t>
    </r>
    <r>
      <rPr>
        <b/>
        <sz val="11"/>
        <color indexed="8"/>
        <rFont val="Arial"/>
        <family val="2"/>
      </rPr>
      <t>2</t>
    </r>
    <r>
      <rPr>
        <sz val="11"/>
        <color indexed="8"/>
        <rFont val="Arial"/>
        <family val="2"/>
      </rPr>
      <t xml:space="preserve">                      
Diálogo de doble vía con la ciudadanía y sus organizaciones</t>
    </r>
  </si>
  <si>
    <t>2.1</t>
  </si>
  <si>
    <t>Realizar cualificaciones de los actores Comunitarios relacionados con procesos de control social (veedores)</t>
  </si>
  <si>
    <t>Base de datos de caracterización</t>
  </si>
  <si>
    <t>Oficina de Participación Social y A.C</t>
  </si>
  <si>
    <t>Dar respuesta a las manifestaciones formuladas por la ciudadania y relacionadas con la gestión publica</t>
  </si>
  <si>
    <t>Respuestas gestionadas al 100%</t>
  </si>
  <si>
    <t>2.3</t>
  </si>
  <si>
    <t>Implementar estrategias de comunicación en doble via con las partes interesadas</t>
  </si>
  <si>
    <t>Oficina de Participación Social y A.C
Oficina de Comunicaciones</t>
  </si>
  <si>
    <r>
      <t xml:space="preserve">Subcomponente </t>
    </r>
    <r>
      <rPr>
        <b/>
        <sz val="11"/>
        <color indexed="8"/>
        <rFont val="Arial"/>
        <family val="2"/>
      </rPr>
      <t xml:space="preserve">3
</t>
    </r>
    <r>
      <rPr>
        <sz val="11"/>
        <color indexed="8"/>
        <rFont val="Arial"/>
        <family val="2"/>
      </rPr>
      <t>Incentivos para motivar la cultura de la rendición y petición de cuentas</t>
    </r>
  </si>
  <si>
    <t>Vincular de nuevos actores en procesos de participación social.</t>
  </si>
  <si>
    <t>Reporte de meta mensual</t>
  </si>
  <si>
    <t>Adelantar procesos de cualificación los actores sociales en temas de gestión pública</t>
  </si>
  <si>
    <t>Actores cualificados</t>
  </si>
  <si>
    <t>Participación Social Planeación</t>
  </si>
  <si>
    <t>3.3</t>
  </si>
  <si>
    <t>Continuar con la  implementación de metodologías innovadoras a través de medios de comunicación alternativos que dinamicen los ejercicios de rendición de cuentas.</t>
  </si>
  <si>
    <t>I  y II Cuatrimestre</t>
  </si>
  <si>
    <t>3.4</t>
  </si>
  <si>
    <t>Estructurar procesos de planeación previos a los ejercicios de rendición de cuentas.(sensibilización, logistica, convocatorias entre otros)</t>
  </si>
  <si>
    <t>Plan de rendición de cuentas</t>
  </si>
  <si>
    <t>Planeación
Participación social
Comunicaciones</t>
  </si>
  <si>
    <r>
      <t xml:space="preserve">Subcomponente </t>
    </r>
    <r>
      <rPr>
        <b/>
        <sz val="11"/>
        <color indexed="8"/>
        <rFont val="Arial"/>
        <family val="2"/>
      </rPr>
      <t>4</t>
    </r>
    <r>
      <rPr>
        <sz val="11"/>
        <color indexed="8"/>
        <rFont val="Arial"/>
        <family val="2"/>
      </rPr>
      <t xml:space="preserve">                          Evaluación y retroalimentación a la gestión institucional</t>
    </r>
  </si>
  <si>
    <t>Continuar con la Implementación de las herramientas  y evaluar las herramientas cualitativas y cuantitativas que permitan la compresión de la información por parte de la ciudadania en los ejercicios de rendición de cuentas y la adherencia de la ciudadania al sector salud.</t>
  </si>
  <si>
    <t>Herramientas implementadas</t>
  </si>
  <si>
    <t>Formular planes de mejora frente a la evaluación de los procesos de rendición de cuentas</t>
  </si>
  <si>
    <t>Planes de mejora implementados</t>
  </si>
  <si>
    <t>II Cuatrimestre</t>
  </si>
  <si>
    <t>Componente 4:  Servicio al Ciudadano</t>
  </si>
  <si>
    <t>Oficinas Responsables:</t>
  </si>
  <si>
    <t>Oficina de Participación Social y Atención al Cuidadano</t>
  </si>
  <si>
    <t>Oficina Asesora Desarrollo Institucional (Planeación Estratégica) - Oficina de Participación Social y Atención al Cuidadano -  Oficina de Comunicaciones</t>
  </si>
  <si>
    <t>Meta Estratégica</t>
  </si>
  <si>
    <t>1.  Lograr un aumento gradual de la satisfacción de los usuarios superior al 90% para el final del cuatrenio.
2. Disminuir  anualmente el 3% de las barreras de acceso de la subred a partir de la linea base definida.
3. Dar respuesta oportuna al 95% de los requerimientos expuestos por los  ciudadanos.</t>
  </si>
  <si>
    <r>
      <t xml:space="preserve">Subcomponente </t>
    </r>
    <r>
      <rPr>
        <b/>
        <sz val="12"/>
        <color indexed="8"/>
        <rFont val="Arial"/>
        <family val="2"/>
      </rPr>
      <t>1</t>
    </r>
    <r>
      <rPr>
        <sz val="12"/>
        <color indexed="8"/>
        <rFont val="Arial"/>
        <family val="2"/>
      </rPr>
      <t xml:space="preserve">                           
Estructura administrativa y Direccionamiento estratégico</t>
    </r>
  </si>
  <si>
    <t>Implementar un instrumento que permita la verificación de la adherencia a los procedimientos de atencion al usuario.</t>
  </si>
  <si>
    <t>Instrumento que permite el Seguimiento trimestral (áreas de urgencias-consulta externa- Hospitalizacion)</t>
  </si>
  <si>
    <t>Trimestral</t>
  </si>
  <si>
    <t>Realizar auditorías internas a todos los procesos en los que se realicen trámites para la atencion del usuario</t>
  </si>
  <si>
    <t>Auditorias trimestralmente (áreas de urgencias-consulta externa- Hospitalización)</t>
  </si>
  <si>
    <t>Socializar los resultados de la Auditoria realizada</t>
  </si>
  <si>
    <t>1 mesa de trabajo mensual con las asociaciones de usuarios</t>
  </si>
  <si>
    <t>Mensual</t>
  </si>
  <si>
    <r>
      <t xml:space="preserve">Subcomponente </t>
    </r>
    <r>
      <rPr>
        <b/>
        <sz val="12"/>
        <color indexed="8"/>
        <rFont val="Arial"/>
        <family val="2"/>
      </rPr>
      <t>2</t>
    </r>
    <r>
      <rPr>
        <sz val="12"/>
        <color indexed="8"/>
        <rFont val="Arial"/>
        <family val="2"/>
      </rPr>
      <t xml:space="preserve">                             
Fortalecimiento de los canales de atención</t>
    </r>
  </si>
  <si>
    <t>Realizar la divulgacion de los mecanismos de escucha que estan implementados al usuario 
(buzón,aplicativo sdqs, medio telefonico, escrito, pagina institucional)</t>
  </si>
  <si>
    <t>Listas de asistencia a charlas en salas de espera, web, carteleras Institucionales, alta voz, folletos
"DE MANERA PRESENCIAL"</t>
  </si>
  <si>
    <t>Realizar seguimiento del Plan de Acción de las formas de Participacion Social.</t>
  </si>
  <si>
    <t>1 Taller mensual por forma de participacion dirigidos a las formas de participacion sobre temas relacionados con la elaboracion del plan de accion.
2019
PLANES DE ACCION ELABORADOS Y CON SEGUIMIENTO -  TRIMESTRAL</t>
  </si>
  <si>
    <t>Efectuar reuniones con los integrantes del comite de Control Social de la comunidad.</t>
  </si>
  <si>
    <t>1 Taller  dirigido a las formas de participacion sobre temas relacionados con control social.
2019: PLAN DE ACCION DE CONTROL SOCIAL</t>
  </si>
  <si>
    <t>2.4</t>
  </si>
  <si>
    <t>Promover la socialización de la pagina Web en los Centros de orientación e información en salud - COIS y oficinas de atención al usuario.</t>
  </si>
  <si>
    <t>Listado de asistencia de socializacion de información relevante contenida en la pagina Web a integrantes de los COIS y Oficinas de atención al usuario.</t>
  </si>
  <si>
    <r>
      <t xml:space="preserve">Subcomponente </t>
    </r>
    <r>
      <rPr>
        <b/>
        <sz val="12"/>
        <color indexed="8"/>
        <rFont val="Arial"/>
        <family val="2"/>
      </rPr>
      <t>3</t>
    </r>
    <r>
      <rPr>
        <sz val="12"/>
        <color indexed="8"/>
        <rFont val="Arial"/>
        <family val="2"/>
      </rPr>
      <t xml:space="preserve">
Talento humano</t>
    </r>
  </si>
  <si>
    <t>Capacitar competencias de todas las primeras lineas de atencion al usuario y trabajo social en trato digno y aseguramiento</t>
  </si>
  <si>
    <t>Listado de asistencia a capacitaciones</t>
  </si>
  <si>
    <t>Fortalecer los procesos de selección del personal basados en competencias orientadas al servicio.</t>
  </si>
  <si>
    <t>Dar cumplimiento al 100% del procedimiento establecido para la seleccion de personal.</t>
  </si>
  <si>
    <t>Dirección de Talento Humano</t>
  </si>
  <si>
    <t>Ejecucion y seguimiento al plan de Integridad de la Subred Sur Occidente</t>
  </si>
  <si>
    <t>Cumplimiento al plan de actividades del PLAN DE INTEGRIDAD</t>
  </si>
  <si>
    <r>
      <t xml:space="preserve">Subcomponente </t>
    </r>
    <r>
      <rPr>
        <b/>
        <sz val="12"/>
        <color indexed="8"/>
        <rFont val="Arial"/>
        <family val="2"/>
      </rPr>
      <t>4</t>
    </r>
    <r>
      <rPr>
        <sz val="12"/>
        <color indexed="8"/>
        <rFont val="Arial"/>
        <family val="2"/>
      </rPr>
      <t xml:space="preserve">                          
Normativo y procedimental</t>
    </r>
  </si>
  <si>
    <t>Implementar el procedimiento interno para la gestión de las peticiones, quejas y reclamos.</t>
  </si>
  <si>
    <t>Procedimiento para el tramite y respuesta de PQR</t>
  </si>
  <si>
    <t>Anual</t>
  </si>
  <si>
    <t>Elaborar informes de PQRS para identificar oportunidades de mejora en la prestación de los servicios</t>
  </si>
  <si>
    <t>Presentacion de Informes</t>
  </si>
  <si>
    <t>4.3</t>
  </si>
  <si>
    <t>Realizar campañas informativas sobre los derechos y deberes de los usuarios</t>
  </si>
  <si>
    <t>Listado de asistencia a charlas</t>
  </si>
  <si>
    <r>
      <t xml:space="preserve">Subcomponente </t>
    </r>
    <r>
      <rPr>
        <b/>
        <sz val="12"/>
        <color indexed="8"/>
        <rFont val="Arial"/>
        <family val="2"/>
      </rPr>
      <t>5</t>
    </r>
    <r>
      <rPr>
        <sz val="12"/>
        <color indexed="8"/>
        <rFont val="Arial"/>
        <family val="2"/>
      </rPr>
      <t xml:space="preserve">                           
Relacionamiento con el ciudadano</t>
    </r>
  </si>
  <si>
    <t>Realizar la divulgacion de la figura del defensor del ciudadano</t>
  </si>
  <si>
    <t>5.2</t>
  </si>
  <si>
    <t>Constituir Grupos focales con los usuarios para establecer las necesidades del servicio</t>
  </si>
  <si>
    <t>Informe de identificacion de las necesidades y espectativas de los usuarios</t>
  </si>
  <si>
    <t>5.3</t>
  </si>
  <si>
    <t>Aplicar las encuestas de satisfaccion</t>
  </si>
  <si>
    <t>Porcentaje de satisfaccion</t>
  </si>
  <si>
    <t>5.4</t>
  </si>
  <si>
    <t>Monitorear el Sistema de Informacion Distrital ( SIDMA)</t>
  </si>
  <si>
    <t>Informe de Identificacion y monitoreo de las dificultades para acceder a los servicios de salud de los usuarios</t>
  </si>
  <si>
    <t>Componente 5: Transparencia y Acceso de la Información</t>
  </si>
  <si>
    <t>Oficina de TICS y Lideres de Proceso</t>
  </si>
  <si>
    <t>Oficina Asesora Desarrollo Institucional (Planeación Estratégica)  -  Oficina de Comunicaciones - Oficina TICS</t>
  </si>
  <si>
    <t>Meta estrategica</t>
  </si>
  <si>
    <t>Garantizar el derecho de acceso a la información pública conforme a las normatidad vigente en particular la ley 1712 de 2014 y Decreto Reglamentario 1081 de 2015</t>
  </si>
  <si>
    <t>Indicadores del Plan de Desarrollo que se articulan con la actividad</t>
  </si>
  <si>
    <t>1. Incrementar en un 5% anual la comunicación efectiva con las partes interesadas. 
2. Cumplir al 100% la entrega de información institucional con parametros de oportunidad, veracidad y completitud a partir de la linea base de la vigencia 2017.</t>
  </si>
  <si>
    <t>Subcomponente
/procesos</t>
  </si>
  <si>
    <t>Subcomponente 1                        Lineamientos de Transparencia
Activa</t>
  </si>
  <si>
    <t xml:space="preserve">
Crear e implementar una lista de chequeo en donde se relacione la información que debe ser actualizada por los líderes de los procesos de la Subred Sur Occidente conforme a lo establecido en la Ley Transparencia y Acceso a la información.</t>
  </si>
  <si>
    <t>Lista de chequeo 
Publicaciones realizadas</t>
  </si>
  <si>
    <t>Gestión de Comunicaciones -
Lideres de Proceso</t>
  </si>
  <si>
    <t>Establecer cronograma de  reuniónes de seguimiento a la pagina Web con los líderes de los procesos que intervienen en la actualización de la información</t>
  </si>
  <si>
    <t>Cronograma de reuniones vigencia 2019</t>
  </si>
  <si>
    <t xml:space="preserve">Gestión de Comunicaciones </t>
  </si>
  <si>
    <t>Verificar ajustes normativos que obliguen cambios en la pagina Web</t>
  </si>
  <si>
    <t xml:space="preserve">Norma modificatoria 
</t>
  </si>
  <si>
    <t>Realizar la referenciación comparativa con otras páginas Web que tengan implementada la Ley de Transparencia</t>
  </si>
  <si>
    <t>Informe resultados referenciación</t>
  </si>
  <si>
    <t>1.5</t>
  </si>
  <si>
    <t>Mantener actualizada la informacion contenida en la pagina web con forme a los requisitoa de la Ley de Transparencia y lo que la reglamenta</t>
  </si>
  <si>
    <t>Informacion publicada y actualizada</t>
  </si>
  <si>
    <t>1.6</t>
  </si>
  <si>
    <t>Realizar la actualización de los procedimientos y tramites de la Subred en la plataforma SUIT</t>
  </si>
  <si>
    <t>Trámites y procedimientos actualizados en la Plataforma SUIT</t>
  </si>
  <si>
    <t>Oficna de TICS
Lideres de Procesos de acuerdo al SUIT</t>
  </si>
  <si>
    <t>Subcomponente 2                             
Lineamientos de Transparencia
Pasiva</t>
  </si>
  <si>
    <t>1. Diseñar y ejecutar el programa de capacitacion:  Temas de Gestion documental
2. Diseño del programa de gestion de documento electronico.
3. Diseno y ejecucion del programa de auditoria y control del proceso de gestion documental</t>
  </si>
  <si>
    <t>Diseños de los programas y ejecucion de Actividad N° 1 y N° 2 / De acuerdo al POA del proceso</t>
  </si>
  <si>
    <t>Dirección Administrativa (Gestión Documental)</t>
  </si>
  <si>
    <t>Dar continuidad con la herramienta que permite llevar control numérico para identificar las peticiones o solicitudes de los ciudadanos para que se pueda llevar la trazabilidad de dichas solicitudes</t>
  </si>
  <si>
    <t>Herramienta informática</t>
  </si>
  <si>
    <t>Oficina de Participación Social y Atención al Ciudadano - Gestión de Comunicaciones</t>
  </si>
  <si>
    <t>Subcomponente 3                          Elaboración los Instrumentos de Gestión de la Información</t>
  </si>
  <si>
    <t>Identificar y crear registro de inventarios de los Activos de Información de la Subred de acuerdo con la normatividad vigente</t>
  </si>
  <si>
    <t>Inventario y Registro de Activos de Información</t>
  </si>
  <si>
    <t>Oficina de TICS - Lideres de Proceso</t>
  </si>
  <si>
    <t>Actualizar los inventarios de la información Clasificada y Reservada de acuerdo con la normatividad vigente.</t>
  </si>
  <si>
    <t>Inventario de información Clasificada y reservada de la Subred</t>
  </si>
  <si>
    <t>Oficina de TICS - Lideres de Proceso / Of Asesora Juridica</t>
  </si>
  <si>
    <t>Socializar el inventario de Activos de Información, información Clasificada y Reservada y el Programa de Gestión Documental</t>
  </si>
  <si>
    <t>Soportes de comunicaciones (correos, actas reunión, intranet)</t>
  </si>
  <si>
    <t>Subcomponente 4
Criterio Diferencial de
Accesibilidad</t>
  </si>
  <si>
    <t>Identificar las necesidades de información de los grupos diferenciales en las localidades que hacen parte de la Subred Sur Occidente</t>
  </si>
  <si>
    <t>Informe estadístico</t>
  </si>
  <si>
    <t>III  Cuatrimestre</t>
  </si>
  <si>
    <t>Establecer herramientas para comunicar la informacion requerida por los grupos diferenciales (videos con lenguaje de señas, traductores étnicos, entre otros )</t>
  </si>
  <si>
    <t>Informe</t>
  </si>
  <si>
    <t>Subcomponente 5
Monitoreo del Acceso a la Información Pública</t>
  </si>
  <si>
    <t xml:space="preserve">Implementar un sistema que permita generar Informe de solicitudes de acceso a la página (contador por tema de interés)
</t>
  </si>
  <si>
    <t>Contador</t>
  </si>
  <si>
    <t xml:space="preserve">                   Plan Anticorrupción y de Atención al Ciudadano</t>
  </si>
  <si>
    <t xml:space="preserve">Marco Normativo </t>
  </si>
  <si>
    <t>Metodología
Plan Anticorrupción
y de Atención
 al Ciudadano</t>
  </si>
  <si>
    <r>
      <rPr>
        <b/>
        <sz val="16"/>
        <color indexed="8"/>
        <rFont val="Arial Narrow"/>
        <family val="2"/>
      </rPr>
      <t>Ley 1474 de 2011</t>
    </r>
    <r>
      <rPr>
        <b/>
        <sz val="14"/>
        <color indexed="8"/>
        <rFont val="Arial Narrow"/>
        <family val="2"/>
      </rPr>
      <t xml:space="preserve">
</t>
    </r>
    <r>
      <rPr>
        <sz val="14"/>
        <color indexed="8"/>
        <rFont val="Arial Narrow"/>
        <family val="2"/>
      </rPr>
      <t>Estatuto Anticorrupción</t>
    </r>
  </si>
  <si>
    <t>Art 73°</t>
  </si>
  <si>
    <t>Plan Anticorrupción y de Atención al Ciudadano: Cada entidad del orden nacional, departamental y municipal deberá elaborar anualmente una estrategia de lucha contra la corrupción y de atención al ciudadano. La metodología para construir esta estrategia está a cargo del Programa Presidencial de Modernización, Eficiencia, Transparencia y Lucha contra la Corrupción.</t>
  </si>
  <si>
    <t>Promover la cultura de la legalidad y el servicio público de excelencia hacia los ciudadanos a través de la definición y puesta en marcha de estrategias para fortalecer cada uno de los componentes del Plan Anticorrupción y de Atención al Ciudadano de la Subred durante el año 2022.</t>
  </si>
  <si>
    <t>Objetivos Específicos:</t>
  </si>
  <si>
    <t>1. Identificar, analizar y controlar los posibles hechos generadores de corrupción, tanto al interior como al exterior de la entidad.
2. Optimizar la gestión institucional de la Subred mediante la identificación, priorización y racionalización de trámites. 
3. Presentar la gestión de la Subred a los ciudadanos, la sociedad civil, otras entidades públicas y organismos de control, mediante la ejecución de las actividades relacionadas con ejercicios de rendición de cuentas. 
4. Mejorar la atención que la Unidad presta al ciudadano mediante el fortalecimiento de la estructura administrativa, los mecanismos de escucha, el talento humano y aspectos normativos. 
5. Establecer acciones para fortalecer la implementación de la Ley de Transparencia y Acceso a la información Pública 1712/2014 mediante la publicación de información de manera sistemática.
6. Fortalecer las acciones encaminadas a la Gestión de Integridad Institucional.</t>
  </si>
  <si>
    <r>
      <rPr>
        <b/>
        <sz val="16"/>
        <color indexed="8"/>
        <rFont val="Arial Narrow"/>
        <family val="2"/>
      </rPr>
      <t>Decreto 4637 de 2011</t>
    </r>
    <r>
      <rPr>
        <sz val="14"/>
        <color indexed="8"/>
        <rFont val="Arial Narrow"/>
        <family val="2"/>
      </rPr>
      <t xml:space="preserve">
Suprime un Programa
Presidencial y crea una
Secretaría en el DAPRE</t>
    </r>
  </si>
  <si>
    <t>Art 4°</t>
  </si>
  <si>
    <t>Suprime el Programa Presidencial de Modernización, Eficiencia, Transparencia y Lucha contra la Corrupción.</t>
  </si>
  <si>
    <t>Art 2°</t>
  </si>
  <si>
    <t>Crea la Secretaría de Transparencia en el Departamento Administrativo de la Presidencia de la República.</t>
  </si>
  <si>
    <r>
      <rPr>
        <b/>
        <sz val="16"/>
        <color indexed="8"/>
        <rFont val="Arial Narrow"/>
        <family val="2"/>
      </rPr>
      <t>Decreto 1649 de 2014</t>
    </r>
    <r>
      <rPr>
        <sz val="14"/>
        <color indexed="8"/>
        <rFont val="Arial Narrow"/>
        <family val="2"/>
      </rPr>
      <t xml:space="preserve">
Modificación de la
estructura del DAPRE</t>
    </r>
  </si>
  <si>
    <t>Art 15°</t>
  </si>
  <si>
    <t xml:space="preserve">Señalar la metodología para diseñar y hacer seguimiento a las estrategias de lucha contra la corrupción y de atención al ciudadano que deberán elaborar anualmente las entidades del orden nacional y territorial. </t>
  </si>
  <si>
    <r>
      <rPr>
        <b/>
        <sz val="16"/>
        <color indexed="8"/>
        <rFont val="Arial Narrow"/>
        <family val="2"/>
      </rPr>
      <t>Decreto 1081 de 2015</t>
    </r>
    <r>
      <rPr>
        <sz val="14"/>
        <color indexed="8"/>
        <rFont val="Arial Narrow"/>
        <family val="2"/>
      </rPr>
      <t xml:space="preserve">
Único del sector de
Presidencia de la
República</t>
    </r>
  </si>
  <si>
    <t>Art 2.1.4.1°</t>
  </si>
  <si>
    <t>Señala como metodología para elaborar la estrategia de lucha contra la corrupción la contenida en el documento “Estrategias para la construcción del Plan Anticorrupción y de Atención al Ciudadano”.</t>
  </si>
  <si>
    <t>Modelo Integrado
de Planeación y Gestión</t>
  </si>
  <si>
    <r>
      <rPr>
        <b/>
        <sz val="16"/>
        <color theme="1"/>
        <rFont val="Arial Narrow"/>
        <family val="2"/>
      </rPr>
      <t>Decreto 1081 de 2015
Decreto 1083 de 2015</t>
    </r>
    <r>
      <rPr>
        <sz val="14"/>
        <color theme="1"/>
        <rFont val="Arial Narrow"/>
        <family val="2"/>
      </rPr>
      <t xml:space="preserve">
Único Función Pública </t>
    </r>
  </si>
  <si>
    <t>Arts.2.2.22.1°</t>
  </si>
  <si>
    <t xml:space="preserve">Establece que el Plan Anticorrupción y de Atención al Ciudadano hace parte del Modelo Integrado de Planeación y Gestión. </t>
  </si>
  <si>
    <t>Oficina Asesora Desarrollo Institucional (Planeación Estratégica) - Oficina Control Interno - Líderes de procesos - Oficial de Cumplimiento (SARLAFT)</t>
  </si>
  <si>
    <t xml:space="preserve">Trámites </t>
  </si>
  <si>
    <t>Título 24</t>
  </si>
  <si>
    <t>Regula el procedimiento para establecer y modificar los trámites autorizados por la ley y crear las instancias para los mismos efectos.</t>
  </si>
  <si>
    <r>
      <rPr>
        <b/>
        <sz val="16"/>
        <color indexed="8"/>
        <rFont val="Arial Narrow"/>
        <family val="2"/>
      </rPr>
      <t>Decreto Ley 019 de 2012</t>
    </r>
    <r>
      <rPr>
        <sz val="14"/>
        <color indexed="8"/>
        <rFont val="Arial Narrow"/>
        <family val="2"/>
      </rPr>
      <t xml:space="preserve">
Decreto Antitrámites</t>
    </r>
  </si>
  <si>
    <t>Todo</t>
  </si>
  <si>
    <t>Dicta las normas para suprimir o reformar regulaciones, procedimientos y trámites innecesarios existentes en la Administración Pública.</t>
  </si>
  <si>
    <t>Oficinas que realizan seguimiento y evalúan:</t>
  </si>
  <si>
    <r>
      <rPr>
        <b/>
        <sz val="16"/>
        <color indexed="8"/>
        <rFont val="Arial Narrow"/>
        <family val="2"/>
      </rPr>
      <t>Ley 962 de 2005</t>
    </r>
    <r>
      <rPr>
        <sz val="14"/>
        <color indexed="8"/>
        <rFont val="Arial Narrow"/>
        <family val="2"/>
      </rPr>
      <t xml:space="preserve">
Ley Antitrámites</t>
    </r>
  </si>
  <si>
    <t>Dicta disposiciones sobre racionalización de trámites y procedimientos administrativos de los organismos y entidades del Estado y de los particulares que ejercen funciones públicas o prestan servicios públicos.</t>
  </si>
  <si>
    <t xml:space="preserve">Rendición 
de Cuentas </t>
  </si>
  <si>
    <r>
      <rPr>
        <b/>
        <sz val="16"/>
        <color indexed="8"/>
        <rFont val="Arial Narrow"/>
        <family val="2"/>
      </rPr>
      <t>Ley 1757 de 2015</t>
    </r>
    <r>
      <rPr>
        <sz val="14"/>
        <color indexed="8"/>
        <rFont val="Arial Narrow"/>
        <family val="2"/>
      </rPr>
      <t xml:space="preserve">
Promoción y protección al derecho a la Participación Ciudadana</t>
    </r>
  </si>
  <si>
    <t>Art 48°</t>
  </si>
  <si>
    <t xml:space="preserve">La estrategia de rendición de cuentas hace parte del Plan Anticorrupción y de Atención al Ciudadano. </t>
  </si>
  <si>
    <t>1. Desarrollar acciones encaminadas a la prevención y detección de actos de corrupción en la Subred
2. Definir herramientas para la identificación y seguimiento de actos de corrupción 
3  Establecer lineamientos sobre posibles Conflicto de Interés</t>
  </si>
  <si>
    <r>
      <rPr>
        <b/>
        <sz val="14"/>
        <color indexed="8"/>
        <rFont val="Arial Narrow"/>
        <family val="2"/>
      </rPr>
      <t xml:space="preserve">Circular 100-020 
</t>
    </r>
    <r>
      <rPr>
        <sz val="14"/>
        <color indexed="8"/>
        <rFont val="Arial Narrow"/>
        <family val="2"/>
      </rPr>
      <t>del 10 de diciembre de 2021</t>
    </r>
  </si>
  <si>
    <t>se informan las actualizaciones y pasos a seguir por las entidades para el diseño de las estrategias de rendición de cuentas</t>
  </si>
  <si>
    <t>Transparencia y Acceso a la Información</t>
  </si>
  <si>
    <t>Ley 1712 de 2014</t>
  </si>
  <si>
    <t xml:space="preserve">por medio de la cual se crea la ley de transparencia y del derecho de acceso a la información pública Nacional y se dictan otras disposiciones </t>
  </si>
  <si>
    <r>
      <t xml:space="preserve">Ley 2195
</t>
    </r>
    <r>
      <rPr>
        <sz val="14"/>
        <color rgb="FF000000"/>
        <rFont val="Arial Narrow"/>
        <family val="2"/>
      </rPr>
      <t>de 18 enero de 2022</t>
    </r>
  </si>
  <si>
    <t>Art 31°</t>
  </si>
  <si>
    <t xml:space="preserve">Programas de transparencia y ética en el sector público </t>
  </si>
  <si>
    <t>Seguimiento de la Oficina de Control Interno - 2022</t>
  </si>
  <si>
    <t>Ac</t>
  </si>
  <si>
    <t xml:space="preserve">Ejecución de cuatrimestres </t>
  </si>
  <si>
    <t>SEGUIMIENTO AUTOCONTROL</t>
  </si>
  <si>
    <t>SOPORTES</t>
  </si>
  <si>
    <t>SEGUIMIENTO PLANEACIÓN</t>
  </si>
  <si>
    <t>Primer cuatrimestre</t>
  </si>
  <si>
    <t>Cumplimiento porcentual frente a la meta cuatrimestre</t>
  </si>
  <si>
    <t>Seguimiento Oficina de Control Interno</t>
  </si>
  <si>
    <t>Segundo cuatrimestre</t>
  </si>
  <si>
    <t>Tercer cuatrimestre</t>
  </si>
  <si>
    <t>Vigencia 2022</t>
  </si>
  <si>
    <t>% de efectividad</t>
  </si>
  <si>
    <t>Ejecución</t>
  </si>
  <si>
    <t>Esperado</t>
  </si>
  <si>
    <t>Alcanzado</t>
  </si>
  <si>
    <r>
      <t xml:space="preserve">Esperado
</t>
    </r>
    <r>
      <rPr>
        <sz val="11"/>
        <color theme="0"/>
        <rFont val="Arial"/>
        <family val="2"/>
      </rPr>
      <t>Año 2022</t>
    </r>
  </si>
  <si>
    <r>
      <t xml:space="preserve">Alcanzado
</t>
    </r>
    <r>
      <rPr>
        <sz val="11"/>
        <color theme="0"/>
        <rFont val="Arial"/>
        <family val="2"/>
      </rPr>
      <t>Al 30-abr-2022</t>
    </r>
  </si>
  <si>
    <r>
      <rPr>
        <b/>
        <sz val="15"/>
        <color indexed="8"/>
        <rFont val="Arial Narrow"/>
        <family val="2"/>
      </rPr>
      <t xml:space="preserve">Subcomponente 1
</t>
    </r>
    <r>
      <rPr>
        <sz val="15"/>
        <color indexed="8"/>
        <rFont val="Arial Narrow"/>
        <family val="2"/>
      </rPr>
      <t>Política de Administración de Riesgos</t>
    </r>
  </si>
  <si>
    <t>Revisar   la Política de Administración de Riesgos de acuerdo con los lineamientos establecidos por el DAFP.</t>
  </si>
  <si>
    <t>Política de Administración de Riesgos actualizada.</t>
  </si>
  <si>
    <t>OK</t>
  </si>
  <si>
    <t>Se revisó y actualizó la Política de Gestión del Riesgo en su versión 4 y se actualizó:
- El enunciado
- Normatividad 
- Aceptación de riesgo
- Indicadores                         
- Redacción en general.
- Se cambia Política Gestión del Riesgo y Control Interno por Política Gestión del Riesgo</t>
  </si>
  <si>
    <r>
      <t xml:space="preserve">Documento en Excel "Política de Gestión del Riesgo V4"
Enlace Documentos Normalizados Marzo 2022:
</t>
    </r>
    <r>
      <rPr>
        <sz val="15"/>
        <color rgb="FF0070C0"/>
        <rFont val="Arial Narrow"/>
        <family val="2"/>
      </rPr>
      <t>https://subredsuroccidentegovco-my.sharepoint.com/personal/referentecontroldocumentos_subredsuroccidente_gov_co/_layouts/15/onedrive.aspx?id=%2Fpersonal%2Freferentecontroldocumentos%5Fsubredsuroccidente%5Fgov%5Fco%2FDocuments%2FDatos%20adjuntos%2FRELACI%C3%93N%20DE%20DOCUMENTOS%20MARZO%2Erar&amp;parent=%2Fpersonal%2Freferentecontroldocumentos%5Fsubredsuroccidente%5Fgov%5Fco%2FDocuments%2FDatos%20adjuntos&amp;ga=1</t>
    </r>
  </si>
  <si>
    <t>Se evidencia cumplimiento de la actividad de acuerdo a las evidencias adjuntas o mencionadas</t>
  </si>
  <si>
    <t>Acta del Comité Institucional de Coordinación del Sistema de Control Interno del 10 de marzo de 2022, en la cual se presenta la Política de Gestión del Riesgo para su revisión.</t>
  </si>
  <si>
    <t>Aprobar la Política de Administración de Riesgos.</t>
  </si>
  <si>
    <t>Política de Administración de Riesgos aprobada.</t>
  </si>
  <si>
    <t>Se presentó propuesta de la Política de Gestión del Riesgo al Comité Institucional de Coordinación del Sistema de Control Interno - CICSCI de la Subred Integrada de Servicios de Salud Sur Occidente E.S.E en sesión 02 del 10-mar-2022, donde participaron los siguientes miembros:  
Dra. Martha Yolanda Ruiz Valdés - Gerente Subred (Presidente) Dra. Liliana Marcela Rodríguez Moreno - Subgerente Corporativa
Dra. Diana Milena Mendivelso Díaz - Jefe Oficina Asesora de Desarrollo Institucional
Dra. Sandra Milena Rozo Mateus - Subgerente de Prestación de Servicios de Salud
Dra. Claudia Patricia Rosero Caicedo - Jefe Oficina de Calidad
Dra. Ana Catalina Castro Lozano - Jefe Oficina Asesora Jurídica
La propuesta de política en su versión 4 fue avalada por el CICSCI y sometida a aprobación de la Representante Legal de la Subred (Gerente).</t>
  </si>
  <si>
    <t>Documento en pdf "Política de Gestión del Riesgo V4"
ActaCICSCI-Sesion02-2022-10mar2022-ListaAsistencia
Presentación Power Point (PRESENTACION 02-CCSCI-Sesion02-10mar2022</t>
  </si>
  <si>
    <r>
      <t>En el contenido del acta del CICSCI del 10-mar-2022 se observó que la propuesta de política fue avalada o aprobada por el Comité, y se registró que: "</t>
    </r>
    <r>
      <rPr>
        <i/>
        <sz val="15"/>
        <rFont val="Arial Narrow"/>
        <family val="2"/>
      </rPr>
      <t>Una vez avalada la propuesta de política por parte del Comité (...), ésta será puesta a disposición de la representante legal de la entidad para su aprobación, lo cual se delega a la doctora Diana Mendivelso como Jefe de la Oficina Asesora de Desarrollo Institucional.</t>
    </r>
    <r>
      <rPr>
        <sz val="15"/>
        <rFont val="Arial Narrow"/>
        <family val="2"/>
      </rPr>
      <t>" Al respecto, la Oficina de Control Interno evidenció que la Política de Gestión del Riesgo (Código 01-01-OD-0008) en su versión 4 fue cargada en el aplicativo Almera con fecha 14-mar-2022 y en la misma se indica que fue aprobada por la Dra. Martha Yolanda Ruiz Valdés (Gerente); no obstante, no se aportó soportes que evidenciaran que la política fue sometida a su aprobación.</t>
    </r>
  </si>
  <si>
    <t>Publicar la Política de Administración de Riesgos actualizada en la página web de la entidad.</t>
  </si>
  <si>
    <t>Política de Administración de Riesgos publicada.</t>
  </si>
  <si>
    <r>
      <t xml:space="preserve">La Política de Gestión del Riesgo V4 se encuentra publicada en la página web de la Subred Integrada de Servicios de Salud Sur Occidente E.S.E. - en el módulo de </t>
    </r>
    <r>
      <rPr>
        <i/>
        <u/>
        <sz val="15"/>
        <color indexed="8"/>
        <rFont val="Arial Narrow"/>
        <family val="2"/>
      </rPr>
      <t>transparencia y acceso a la información publica</t>
    </r>
    <r>
      <rPr>
        <sz val="15"/>
        <color indexed="8"/>
        <rFont val="Arial Narrow"/>
        <family val="2"/>
      </rPr>
      <t xml:space="preserve"> - 6.1 </t>
    </r>
    <r>
      <rPr>
        <i/>
        <u/>
        <sz val="15"/>
        <color indexed="8"/>
        <rFont val="Arial Narrow"/>
        <family val="2"/>
      </rPr>
      <t xml:space="preserve">políticas, lineamientos y manuales </t>
    </r>
  </si>
  <si>
    <r>
      <rPr>
        <sz val="15"/>
        <rFont val="Arial Narrow"/>
        <family val="2"/>
      </rPr>
      <t>Word (pantallazo Web)</t>
    </r>
    <r>
      <rPr>
        <i/>
        <u/>
        <sz val="15"/>
        <color rgb="FF0070C0"/>
        <rFont val="Calibri"/>
        <family val="2"/>
        <scheme val="minor"/>
      </rPr>
      <t xml:space="preserve">
https://www.subredsuroccidente.gov.co/transparencia/planeacion/politicas-lineamientos-manuales</t>
    </r>
  </si>
  <si>
    <r>
      <t>Se evidenció la publicación de la Política de Gestión del Riesgo (Código  01-01-OD-0008) en su versión 4 publicada en el aplicativo Almera y en la página web institucional (</t>
    </r>
    <r>
      <rPr>
        <i/>
        <sz val="15"/>
        <rFont val="Arial Narrow"/>
        <family val="2"/>
      </rPr>
      <t>Ruta: Transparencia y Acceso a la Información Pública / numeral 6.1 Políticas, lineamientos y manuales / Políticas y lineamientos sectoriales e institucionales / 2022)</t>
    </r>
    <r>
      <rPr>
        <sz val="15"/>
        <rFont val="Arial Narrow"/>
        <family val="2"/>
      </rPr>
      <t>; sin embargo, el documento publicado no cuenta con código y fecha de aprobación. Se recomienda a la entidad controlar la publicación de documentos de acuerdo con el Procedimiento Control de Documentos (Código 02-01-PR-0001) Versión 4.0.</t>
    </r>
  </si>
  <si>
    <t>Socializar la Política de Gestión del Riesgo y Control Interno (en los espacios determinados y a los colaboradores priorizados)</t>
  </si>
  <si>
    <r>
      <t xml:space="preserve">Se realizó presentación de los siguientes temas con todos los lideres y gestores de los procesos el día 31 de marzo de 2022:
Objetivos
Alcance
Normatividad 
Líneas de defensa 
Metodología de riesgos
</t>
    </r>
    <r>
      <rPr>
        <b/>
        <sz val="15"/>
        <color indexed="8"/>
        <rFont val="Arial Narrow"/>
        <family val="2"/>
      </rPr>
      <t>Política administración de riesgo
Lineamientos de la política</t>
    </r>
    <r>
      <rPr>
        <sz val="15"/>
        <color indexed="8"/>
        <rFont val="Arial Narrow"/>
        <family val="2"/>
      </rPr>
      <t xml:space="preserve">
Formulación
Aceptación del Riesgo  
Identificación de riesgos 
Matriz institucional de Riesgos</t>
    </r>
  </si>
  <si>
    <t>Cronograma de capacitaciones
Presentación (power point)
Listado de asistencia 31-03-22
Acta de la reunión 31-03-22</t>
  </si>
  <si>
    <r>
      <t>Como evidencia de socialización de la Política de Gestión del Riesgo se aportó acta de reunión "Matriz institucional de riesgos 2022", cronograma de capacitaciones, listado de asistencia 31-03-22 "Matriz institucional de riesgos" y presentación en PowerPoint de socialización matrices institucionales de riesgos.
En cuanto a la meta definida como:"</t>
    </r>
    <r>
      <rPr>
        <i/>
        <sz val="15"/>
        <rFont val="Arial Narrow"/>
        <family val="2"/>
      </rPr>
      <t>Fortalecimiento de la Cultura de Gestión del Riesgo en la Subred</t>
    </r>
    <r>
      <rPr>
        <sz val="15"/>
        <rFont val="Arial Narrow"/>
        <family val="2"/>
      </rPr>
      <t>" se recomienda:
* Establecerla en unidades de medida para que su desempeño sea medible, tal como se indica en la Guía para la construcción y análisis de indicadores de gestión (versión 4) de la Función Pública, que en el numeral 5.6. establece: "</t>
    </r>
    <r>
      <rPr>
        <i/>
        <sz val="15"/>
        <rFont val="Arial Narrow"/>
        <family val="2"/>
      </rPr>
      <t>(...).  Las características fundamentales de las metas son: Especifican un desempeño medible (se expresan en unidades de medidas, tales como porcentajes, kilómetros, días promedio, etc.</t>
    </r>
    <r>
      <rPr>
        <sz val="15"/>
        <rFont val="Arial Narrow"/>
        <family val="2"/>
      </rPr>
      <t>".
* Incluir el número de colaboradores a los cuales se les socializará la Política de Gestión del Riesgo por cuatrimestre y describir "los espacios determinados", para evidenciar el cumplimiento acorde con lo establecido en la actividad: "</t>
    </r>
    <r>
      <rPr>
        <i/>
        <sz val="15"/>
        <rFont val="Arial Narrow"/>
        <family val="2"/>
      </rPr>
      <t>en los espacios determinados y a los colaboradores priorizados</t>
    </r>
    <r>
      <rPr>
        <sz val="15"/>
        <rFont val="Arial Narrow"/>
        <family val="2"/>
      </rPr>
      <t>".
De otra parte, en un proceso de revisión y actualización del PAAC se recomienda ajustar esta actividad, teniendo en cuenta que la Política de Control Interno fue individualizada y ya no está incluida en la Política de Gestión del Riesgo.</t>
    </r>
  </si>
  <si>
    <r>
      <rPr>
        <b/>
        <sz val="15"/>
        <color indexed="8"/>
        <rFont val="Arial Narrow"/>
        <family val="2"/>
      </rPr>
      <t xml:space="preserve">Subcomponente 2
</t>
    </r>
    <r>
      <rPr>
        <sz val="15"/>
        <color indexed="8"/>
        <rFont val="Arial Narrow"/>
        <family val="2"/>
      </rPr>
      <t>Construcción del Mapa de Riesgos de Corrupción</t>
    </r>
  </si>
  <si>
    <t>Revisar los riesgos de corrupción vigencia 2022</t>
  </si>
  <si>
    <t>Revisión del mapa de riesgos con cada uno de los 18 procesos, a través de mesas de trabajo</t>
  </si>
  <si>
    <t>Oficina Asesora de Desarrollo Institucional (Planeación Estratégica), Líderes y/o gestores de los Procesos</t>
  </si>
  <si>
    <t>Se actualizó la Matriz Institucional de Riesgos de Corrupción frente a todos los lineamientos de la guía de administración del riesgo y diseño de controles en entidades públicas versiones 4 y 5 
Una vez actualizada la matriz se realizaron las siguientes actividades:
- Se presenta a todos los lideres de los procesos de la Subred.
- Se envía cronograma y actividades de trabajo mediante correo electrónico a los procesos que inicialmente cuentan con riesgos de corrupción en la entidad.
- Se realiza reuniones por proceso y se priorizan los que tienen riesgos de corrupción.</t>
  </si>
  <si>
    <t xml:space="preserve">Matriz Institucional de Riesgos de Corrupción 01-01-FO-0014
- Acta de Reunión "Presentación Matriz Institucional de Riesgos" 31-03-22
- Presentación (Power Point) 31-03-22
- Listado de asistencia 31-03-22
- Listado de asistencia 21, 25, 26, 28 de marzo 2022
- Correos Electrónicos a las áreas de: Jurídica, Gestión del Riesgo, TICs, Contratación, Financiera. 
- Grabaciones de las reuniones con los colaboradores de los procesos anteriormente mencionados. </t>
  </si>
  <si>
    <t>Se evidenció acta del 31-mar-2022 cuyo objetivo fue presentar la matriz institucional de riesgos y la metodología de administración del riesgo, pantallazo de correos electrónicos enviados a los cinco procesos que tienen identificados riesgos de corrupción, listados de asistencia y cuatro videos "revisión matriz de riesgos institucional" con los procesos, excepto TICs.</t>
  </si>
  <si>
    <t>Exponer en la página web los riesgos de corrupción vigencia 2022</t>
  </si>
  <si>
    <t>Publicación de los riesgos de corrupción vigencia 2022 en la página web</t>
  </si>
  <si>
    <t>La matriz Institucional de Riesgos de corrupción se encuentra publicada en la página de la Subred Integrada de Servicios de Salud Sur Occidente E.S.E. - en el modulo de transparencia y acceso a la información pública - 6.1 Plan Anticorrupción y de Atención al Ciudadano.</t>
  </si>
  <si>
    <t>https://www.subredsuroccidente.gov.co/transparencia/planeacion/politicas-lineamientos-manuales</t>
  </si>
  <si>
    <r>
      <t>Se evidenció publicación en página web de la Entidad del mapa de riesgos de corrupción 2022 (</t>
    </r>
    <r>
      <rPr>
        <i/>
        <sz val="15"/>
        <rFont val="Arial Narrow"/>
        <family val="2"/>
      </rPr>
      <t>Ruta: Transparencia y Acceso a la Información Pública / numeral 6.1 Políticas, lineamientos y manuales / Plan Anticorrupción y de Atención al Ciudadano / 2022</t>
    </r>
    <r>
      <rPr>
        <sz val="15"/>
        <rFont val="Arial Narrow"/>
        <family val="2"/>
      </rPr>
      <t>).</t>
    </r>
  </si>
  <si>
    <t>Realizar el ajuste al Mapa de Riesgos de Corrupción a partir de las observaciones de los ciudadanos y/o partes interesadas.</t>
  </si>
  <si>
    <t>Realizar mesas de trabajo con los procesos que se vean involucrados en la modificación de los riesgos de corrupción por intervención de sugerencias y recomendaciones de la ciudadanía.</t>
  </si>
  <si>
    <t>No aplica para este corte</t>
  </si>
  <si>
    <t>Aunque la fecha programada de ejecución de la actividad fue "Cuatrimestral", es decir, en cada uno de los tres cuatrimestres del año, el seguimiento reportado por el área de Planeación Estratégica indica que "No aplica para este corte", lo cual no es coherente con dicha fecha de ejecución.</t>
  </si>
  <si>
    <t>Realizar avance en la metodología para riesgos SARLAFT, en el marco y criterios que emita la Secretaria Distrital.</t>
  </si>
  <si>
    <t>Presentar desarrollo de actividades que emita la Secretaria Distrital en la implementación de SARLAFT.</t>
  </si>
  <si>
    <t>Oficina Asesora de Desarrollo Institucional (Planeación Estratégica)- Oficial de Cumplimiento SARLAF</t>
  </si>
  <si>
    <t>I, II Cuatrimestral</t>
  </si>
  <si>
    <t>Las normas que dan regulación aplicable a la Subred integrada de Servicios de Salud Sur Occidente E.S.E. para la Administración y Gestión del Riesgo del Lavado Activos y Financiamiento del Terrorismo (SARLAFT) son las siguientes:
• Circular Externa 009 del 21 de abril de 2016, emitida por la Superintendencia Nacional de Salud, “Por medio del cual se realiza la implementación del Sistema de Administración de Lavado de Activo y Financiación de Terrorismo (SARLAFT)”.
• Acuerdo 024 de 2016 de la Subred Integrada de Servicios de Salud Sur Occidente E.S.E., “Por el cual se establece la Política para la Prevención y Control del Riesgo de Lavado de Activos y Financiación del Terrorismo (LA/FT) en la Subred Integrada de Servicios de Salud Sur Occidente ESE”
• Acuerdo 039 de 2019, de la Subred Integrada de Servicios de Salud Sur Occidente E.S.E. “Por medio del cual se modifica parcialmente el Acuerdo 024 de 14 de diciembre de 2016 por el cual se estable la Política para la Prevención y Control del Riesgo de Lavado de Activos y Financiación del Terrorismo (LA/FT) en la Subred Integrada de Servicios de Salud Sur Occidente ESE”
• Acuerdo 059 de 2019 de la Subred Integrada de Servicios de Salud Sur Occidente E.S.E., “Por el cual se establecen los procedimientos para el Sistema de Administración y Gestión del Riesgo de Lavado de Activos y Financiamiento del Terrorismo (SARLAFT) de la Subred Integrada de Servicios de Salud Sur Occidente ESE”
• Manual del Sistema de Administración del Riesgo, Lavado de Activos y Financiación del Terrorismo de la Subred Integrada de Servicios de Salud Sur Occidente E.S.E.
De acuerdo con lo establecido en la Circular Externa 09 del 21 de abril de 2016 de la Superintendencia Nacional de Salud y acorde con lo estipulado en el Manual del Sistema de Administración del Riesgo, Lavado de Activos y Financiación del Terrorismo de la Entidad el Oficial de Cumplimiento de la Subred realiza las siguientes actividades:
ACTIVIDADES INTERNAS:
• Presenta a la Junta Directiva de la Subred, Informativo mensual sobre el seguimiento de las actividades realizadas y dos (2) veces al año Informe de la Gestión realizada.
• Se encuentra en ejecución contrato de prestación de servicios con la firma SARLAFT DE COLOMBIA SARLAFCOL S.A.S.,  cuyo objeto es “Contratar asesoría para la consulta en listas restrictivas y gestión del Sistema SARLAFT a través de herramientas tecnológicas y realizar la segmentación por factores de riesgo y perfiles de riesgo de clientes, proveedores y empleados, que eviten a la entidad asumir sanciones de tipo administrativas y penales por el desconocimiento de la norma”, con el propósito de realizar  la debida diligencia a los clientes, proveedores, contratistas y usuarios con los que cuenta a la fecha con una relación contractual y/o comercial.</t>
  </si>
  <si>
    <t>Informe SARLAFT Enero 
Informe SARLAFT Febrero
Informe SARLAFT Marzo	
Reportes Enero
Reportes Febrero
Reportes Marzo</t>
  </si>
  <si>
    <t xml:space="preserve">Se evidenciaron los informes de SARLAFT de los períodos enero a marzo de 2022 presentados por la Oficial de Cumplimeinto SARLAFT de la Subred Sur Occidente y los respectivos reportes de operaciones sospechosas, de proveedores, de procedimientos y la carta de tesorería de cada período antes mencionado. </t>
  </si>
  <si>
    <t>2.5</t>
  </si>
  <si>
    <t>Revisar los mapas de riesgos de corrupción y sus respectivos controles  de los procesos de la entidad de acuerdo con los lineamientos establecidos por el DAFP.</t>
  </si>
  <si>
    <t xml:space="preserve">Mapas de riesgos de corrupción de los procesos actualizados. </t>
  </si>
  <si>
    <r>
      <t xml:space="preserve">Se revisaron y ajustaron inicialmente los procesos que contaban con riesgos de corrupción en las vigencias anteriores, con el fin de priorizar esta actividad y dar cumplimiento a los lineamientos dados por la normatividad aplicable al PAAC
De igual forma se alinea con la metodología del DAFP, en cuanto a:
Identificación del Riesgo 
Evaluación del riesgo 
</t>
    </r>
    <r>
      <rPr>
        <b/>
        <sz val="15"/>
        <color indexed="8"/>
        <rFont val="Arial Narrow"/>
        <family val="2"/>
      </rPr>
      <t xml:space="preserve">Análisis y diseño de controles de controles </t>
    </r>
    <r>
      <rPr>
        <sz val="15"/>
        <color indexed="8"/>
        <rFont val="Arial Narrow"/>
        <family val="2"/>
      </rPr>
      <t xml:space="preserve">
Valoración de riesgo
Plan de Acción 
Autocontrol 
Dentro de esta revisión de la metodología DAFP se ajustó el diseño de los controles (Responsable, acción y complemento); de igual forma, la matriz cuenta con ATRIBITOS DE EFICIENCIA cuantitativa (Tipo e Implementación) y cualitativa (Documentación, Frecuencia y Evidencia) parámetros que se realizan una vez esté diseñado el control frente al Riesgo identificado, como se evidencia en la Matriz y el Aplicativo ALMERA </t>
    </r>
  </si>
  <si>
    <r>
      <t xml:space="preserve">Matriz Institucional de Riesgos de Corrupción </t>
    </r>
    <r>
      <rPr>
        <b/>
        <sz val="15"/>
        <color indexed="8"/>
        <rFont val="Arial Narrow"/>
        <family val="2"/>
      </rPr>
      <t>01-01-FO-0014</t>
    </r>
    <r>
      <rPr>
        <sz val="15"/>
        <color indexed="8"/>
        <rFont val="Arial Narrow"/>
        <family val="2"/>
      </rPr>
      <t xml:space="preserve">
Los procesos que inicialmente identificaron riesgos de corrupción y que tiene controles establecidos con los lineamientos del DAFP son:
</t>
    </r>
    <r>
      <rPr>
        <b/>
        <sz val="15"/>
        <color indexed="8"/>
        <rFont val="Arial Narrow"/>
        <family val="2"/>
      </rPr>
      <t xml:space="preserve">- Jurídica </t>
    </r>
    <r>
      <rPr>
        <sz val="15"/>
        <color indexed="8"/>
        <rFont val="Arial Narrow"/>
        <family val="2"/>
      </rPr>
      <t xml:space="preserve">
</t>
    </r>
    <r>
      <rPr>
        <i/>
        <u/>
        <sz val="15"/>
        <color rgb="FF0070C0"/>
        <rFont val="Arial Narrow"/>
        <family val="2"/>
      </rPr>
      <t>https://sgi.almeraim.com/sgi/secciones/index.php?a=procesos&amp;option=evaluarControles&amp;evaControl_id=73&amp;id_proceso=8477&amp;id_sistema=37</t>
    </r>
    <r>
      <rPr>
        <sz val="15"/>
        <color indexed="8"/>
        <rFont val="Arial Narrow"/>
        <family val="2"/>
      </rPr>
      <t xml:space="preserve">
</t>
    </r>
    <r>
      <rPr>
        <b/>
        <sz val="15"/>
        <color indexed="8"/>
        <rFont val="Arial Narrow"/>
        <family val="2"/>
      </rPr>
      <t>-  Gestión del Riesgos</t>
    </r>
    <r>
      <rPr>
        <sz val="15"/>
        <color indexed="8"/>
        <rFont val="Arial Narrow"/>
        <family val="2"/>
      </rPr>
      <t xml:space="preserve">
</t>
    </r>
    <r>
      <rPr>
        <i/>
        <u/>
        <sz val="15"/>
        <color rgb="FF0070C0"/>
        <rFont val="Arial Narrow"/>
        <family val="2"/>
      </rPr>
      <t xml:space="preserve">https://sgi.almeraim.com/sgi/secciones/index.php?a=procesos&amp;option=evaluarControles&amp;evaControl_id=74&amp;id_proceso=8834&amp;id_sistema=37
</t>
    </r>
    <r>
      <rPr>
        <b/>
        <sz val="15"/>
        <rFont val="Arial Narrow"/>
        <family val="2"/>
      </rPr>
      <t xml:space="preserve">- Financiera </t>
    </r>
    <r>
      <rPr>
        <sz val="15"/>
        <rFont val="Arial Narrow"/>
        <family val="2"/>
      </rPr>
      <t xml:space="preserve">
</t>
    </r>
    <r>
      <rPr>
        <i/>
        <u/>
        <sz val="15"/>
        <color rgb="FF0070C0"/>
        <rFont val="Arial Narrow"/>
        <family val="2"/>
      </rPr>
      <t xml:space="preserve">https://sgi.almeraim.com/sgi/secciones/index.php?a=procesos&amp;option=evaluarControles&amp;evaControl_id=76&amp;id_proceso=8882&amp;id_sistema=37
</t>
    </r>
    <r>
      <rPr>
        <b/>
        <sz val="15"/>
        <rFont val="Arial Narrow"/>
        <family val="2"/>
      </rPr>
      <t>-TICS</t>
    </r>
    <r>
      <rPr>
        <i/>
        <u/>
        <sz val="15"/>
        <color rgb="FF0070C0"/>
        <rFont val="Arial Narrow"/>
        <family val="2"/>
      </rPr>
      <t xml:space="preserve">
https://sgi.almeraim.com/sgi/secciones/index.php?a=procesos&amp;option=evaluarControles&amp;evaControl_id=77&amp;id_proceso=8538&amp;id_sistema=37
</t>
    </r>
    <r>
      <rPr>
        <b/>
        <sz val="15"/>
        <rFont val="Arial Narrow"/>
        <family val="2"/>
      </rPr>
      <t>- Contratación</t>
    </r>
    <r>
      <rPr>
        <i/>
        <u/>
        <sz val="15"/>
        <color rgb="FF0070C0"/>
        <rFont val="Arial Narrow"/>
        <family val="2"/>
      </rPr>
      <t xml:space="preserve">
https://sgi.almeraim.com/sgi/secciones/index.php?a=procesos&amp;option=evaluarControles&amp;evaControl_id=75&amp;id_proceso=8511&amp;id_sistema=37</t>
    </r>
  </si>
  <si>
    <t>En la vigencia 2022 la Entidad migró las matrices de riesgos de corrupción al nuevo formato "Matriz institucional de riesgos de corrupción" (Código  01-01-FO-0014) versión 1 del 2022-03-24 y se encuentra en ajustes para que todos los campos del formato puedan ser incluidos dentro del aplicativo Almera, presentando una combinación de la metodología indicada en las Guías sobre Riesgos de la Función Pública (versión 4 de 2018 y Versión 5 de 2020). Con relación a los controles, la Entidad expone la metodología de la versión 5 de 2020, indicando el tipo de control (preventivo, detectivo y correctivo), implementación (manual o automático), documentación (documentado y sin documentar), frecuencia (continua, aleatoria) y evidencia (con registro y sin registro).</t>
  </si>
  <si>
    <t>2.6</t>
  </si>
  <si>
    <t>Consolidar el Mapa de Riesgos de Corrupción de la entidad para la vigencia 2022.</t>
  </si>
  <si>
    <t>Mapa de Riesgos de Corrupción consolidado.</t>
  </si>
  <si>
    <t>Se consolida el Mapa de Riesgos de Corrupción.</t>
  </si>
  <si>
    <r>
      <t xml:space="preserve">Matriz Institucional de Riesgos de corrupción </t>
    </r>
    <r>
      <rPr>
        <b/>
        <sz val="15"/>
        <color indexed="8"/>
        <rFont val="Arial Narrow"/>
        <family val="2"/>
      </rPr>
      <t>01-01-FO-0014</t>
    </r>
    <r>
      <rPr>
        <sz val="15"/>
        <color indexed="8"/>
        <rFont val="Arial Narrow"/>
        <family val="2"/>
      </rPr>
      <t xml:space="preserve">
Aplicativo ALMERA 
</t>
    </r>
    <r>
      <rPr>
        <i/>
        <u/>
        <sz val="15"/>
        <color rgb="FF0070C0"/>
        <rFont val="Arial Narrow"/>
        <family val="2"/>
      </rPr>
      <t>https://sgi.almeraim.com/sgi/seguimiento/?nosgim</t>
    </r>
  </si>
  <si>
    <t>Aportan como evidencia Mapa de Riesgos de Corrupción 2022 consolidado, archivo Excel, publicado en página web.</t>
  </si>
  <si>
    <r>
      <rPr>
        <b/>
        <sz val="15"/>
        <color indexed="8"/>
        <rFont val="Arial Narrow"/>
        <family val="2"/>
      </rPr>
      <t>Subcomponente 3</t>
    </r>
    <r>
      <rPr>
        <sz val="15"/>
        <color indexed="8"/>
        <rFont val="Arial Narrow"/>
        <family val="2"/>
      </rPr>
      <t xml:space="preserve">
Consulta y divulgación </t>
    </r>
  </si>
  <si>
    <t xml:space="preserve">Publicar los Riesgos de Corrupción identificados en  formato reutilizable (EXCEL) en página web de la Subred </t>
  </si>
  <si>
    <t>Mapa de Riesgos de Corrupción publicada en la página web.</t>
  </si>
  <si>
    <t>La Matriz Institucional de Riesgos de Corrupción se encuentra publicada en la página de la Subred Integrada de Servicios de Salud Sur Occidente E.S.E. - en el módulo de Transparencia y Acceso a la Información Pública - 6.1 Plan Anticorrupción y de Atención al Ciudadano.</t>
  </si>
  <si>
    <r>
      <t>Se evidenció la publicación en página web de la Entidad del mapa de riesgos de corrupción 2022 en archivo reutilizable o editable formato Excel (</t>
    </r>
    <r>
      <rPr>
        <i/>
        <sz val="15"/>
        <rFont val="Arial Narrow"/>
        <family val="2"/>
      </rPr>
      <t>Ruta: Transparencia y Acceso a la Información Pública / numeral 6.1 Políticas, lineamientos y manuales / Plan Anticorrupción y de Atención al Ciudadano / 2022</t>
    </r>
    <r>
      <rPr>
        <sz val="15"/>
        <rFont val="Arial Narrow"/>
        <family val="2"/>
      </rPr>
      <t>).</t>
    </r>
  </si>
  <si>
    <r>
      <t xml:space="preserve">Presentar  Mapa de Riesgos de Corrupción en el </t>
    </r>
    <r>
      <rPr>
        <sz val="15"/>
        <color rgb="FFFF0000"/>
        <rFont val="Arial Narrow"/>
        <family val="2"/>
      </rPr>
      <t xml:space="preserve"> </t>
    </r>
    <r>
      <rPr>
        <sz val="15"/>
        <rFont val="Arial Narrow"/>
        <family val="2"/>
      </rPr>
      <t>Comité Institucional de Gestión y Desempeño.</t>
    </r>
  </si>
  <si>
    <t>Presentación realizada en Comités</t>
  </si>
  <si>
    <t>N/A</t>
  </si>
  <si>
    <t>Socializar el Mapa de Riesgos de Corrupción a las partes interesadas. (de acuerdo a la priorización y definición de los mismos  para cumplir con esta actividad)</t>
  </si>
  <si>
    <t>Socializar al 100% de los procesos los riesgos de corrupción de la Subred y realizar el despliegue a las partes a través de los mecanismos que se consideren pertinentes (Publicaciones intranet, correos electrónicos y  otros espacios definidos para tal fin)</t>
  </si>
  <si>
    <t>Lideres de Procesos Institucionales; Oficina Asesora de Comunicaciones y Oficina Asesora de Desarrollo Institucional
(Planeación Estratégica) y directores</t>
  </si>
  <si>
    <t>Para este primer cuatrimestre se realiza la publicación de los riesgos de corrupción 2022 en los siguientes espacios:
Modulo de transparencia y acceso a la información publica - 6.1 Plan Anticorrupción y de atención al ciudadano.
Surocsito Informa No. 11 – Semana del 28 de marzo al 1 de abril de 2022
Surocsito Informa No. 10 - Semana del 22 al 25 de marzo de 2022</t>
  </si>
  <si>
    <t>Surocsito informa N° 11 (PDF)
https://www.subredsuroccidente.gov.co/transparencia/planeacion/politicas-lineamientos-manuales
Surocsito informa N° 10 (PDF)</t>
  </si>
  <si>
    <t>En la actualidad el mapa de riesgos de corrupción se encuentra publicado en la página web de la Entidad y en el aplicativo Almera, pestaña riesgos.
Aportan evidencia de socialización del PAAC a través de la página web de la Entidad y divulgación por medio de la estrategia Surocsito Informa No.10, el cual cuenta con un enlace que lo vincula al menú de transparencia, numeral 6.1. Políticas, lineamientos y manuales; sin embargo, se requiere mejorar el vínculo para que conduzca directamente al Mapa de Riesgos de Corrupción, y Surocsito Informa No. 11 el cual conduce al aplicativo Almera a las matrices de riesgos de años anteriores, y no es posible visualizar la matriz de riesgos de corrupción actual.</t>
  </si>
  <si>
    <r>
      <rPr>
        <b/>
        <sz val="15"/>
        <color indexed="8"/>
        <rFont val="Arial Narrow"/>
        <family val="2"/>
      </rPr>
      <t>Subcomponente 4</t>
    </r>
    <r>
      <rPr>
        <sz val="15"/>
        <color indexed="8"/>
        <rFont val="Arial Narrow"/>
        <family val="2"/>
      </rPr>
      <t xml:space="preserve">
Monitoreo y revisión</t>
    </r>
  </si>
  <si>
    <t xml:space="preserve">Realizar seguimiento de autocontrol a la gestión de los Riesgos de corrupción </t>
  </si>
  <si>
    <t>Mapa de riesgos de corrupción con seguimiento de autocontrol por el 100% de los procesos que aplique</t>
  </si>
  <si>
    <t>Lideres de Procesos Institucionales</t>
  </si>
  <si>
    <t xml:space="preserve">Cada uno de los procesos de la Subred que identificaron riesgos de corrupción realizaron el debido autocontrol a la gestión mensualmente (análisis y cargue de soportes)  </t>
  </si>
  <si>
    <t>Autocontrol de primera línea de defensa (Lideres y Gestores), se encuentra en el Aplicativo Almera Modulo de Riesgos. 
- Jurídica 
https://sgi.almeraim.com/sgi/secciones/index.php?a=riesgos&amp;option=ver_riesgo&amp;riesgoid=1070
https://sgi.almeraim.com/sgi/secciones/index.php?a=riesgos&amp;option=ver_riesgo&amp;riesgoid=1072
-  Gestión del Riesgos
https://sgi.almeraim.com/sgi/secciones/index.php?a=riesgos&amp;option=ver_riesgo&amp;riesgoid=1074
- Financiera 
https://sgi.almeraim.com/sgi/secciones/index.php?a=riesgos&amp;option=ver_riesgo&amp;riesgoid=1082
https://sgi.almeraim.com/sgi/secciones/index.php?a=riesgos&amp;option=ver_riesgo&amp;riesgoid=1084
-TICS
https://sgi.almeraim.com/sgi/secciones/index.php?a=riesgos&amp;option=ver_riesgo&amp;riesgoid=1088
- Contratación
https://sgi.almeraim.com/sgi/secciones/index.php?a=riesgos&amp;option=ver_riesgo&amp;riesgoid=1078
https://sgi.almeraim.com/sgi/secciones/index.php?a=riesgos&amp;option=ver_riesgo&amp;riesgoid=1080</t>
  </si>
  <si>
    <t>Se evidencia seguimiento realizado por parte del autocontrol, en el aplicativo Almera (archivo Excel descargado)</t>
  </si>
  <si>
    <t>Realizar monitoreo al seguimiento de autocontrol del mapa de riesgos de corrupción (Segunda línea de defensa)</t>
  </si>
  <si>
    <t>Revisión del seguimiento de autocontrol al Mapa de riesgos de corrupción.</t>
  </si>
  <si>
    <t>Se realiza seguimiento de autocontrol a todos los Riesgos de Corrupción de la Subred por parte del área de Planeación -Líder del Eje de Gestión del Riesgo.</t>
  </si>
  <si>
    <t>Autocontrol de segunda línea de defensa (Líder del Eje de Gestión del Riesgo) se encuentra en el Aplicativo Almera Modulo de Riesgos. 
- Jurídica 
https://sgi.almeraim.com/sgi/secciones/index.php?a=riesgos&amp;option=ver_riesgo&amp;riesgoid=1070
https://sgi.almeraim.com/sgi/secciones/index.php?a=riesgos&amp;option=ver_riesgo&amp;riesgoid=1072
-  Gestión del Riesgos
https://sgi.almeraim.com/sgi/secciones/index.php?a=riesgos&amp;option=ver_riesgo&amp;riesgoid=1074
- Financiera 
https://sgi.almeraim.com/sgi/secciones/index.php?a=riesgos&amp;option=ver_riesgo&amp;riesgoid=1082
https://sgi.almeraim.com/sgi/secciones/index.php?a=riesgos&amp;option=ver_riesgo&amp;riesgoid=1084
-TICS
https://sgi.almeraim.com/sgi/secciones/index.php?a=riesgos&amp;option=ver_riesgo&amp;riesgoid=1088
- Contratación
https://sgi.almeraim.com/sgi/secciones/index.php?a=riesgos&amp;option=ver_riesgo&amp;riesgoid=1078
https://sgi.almeraim.com/sgi/secciones/index.php?a=riesgos&amp;option=ver_riesgo&amp;riesgoid=1080</t>
  </si>
  <si>
    <t>Se evidencia seguimiento realizado por Planeación en el aplicativo Almera (archivo Excel descargado)</t>
  </si>
  <si>
    <t>Publicar las actualizaciones realizadas al Mapa de Riesgos de Corrupción en en la página web de la entidad y en la carpeta compartidos.</t>
  </si>
  <si>
    <t>N° de Mapas de Riesgos de Corrupción publicado.</t>
  </si>
  <si>
    <t xml:space="preserve">Durante el primer cuatrimestre solo se actualizó una vez el mapa de riesgos institucional de riesgos de corrupción, el cual se encuentra publicado en la página web y que se mencionó en el numeral 2.6. </t>
  </si>
  <si>
    <t>Matriz Institucional de Riesgos de corrupción 01-01-FO-0014</t>
  </si>
  <si>
    <r>
      <t>Se evidenció publicación en la página web de la Entidad del mapa de riesgos de corrupción 2022 (</t>
    </r>
    <r>
      <rPr>
        <i/>
        <sz val="15"/>
        <rFont val="Arial Narrow"/>
        <family val="2"/>
      </rPr>
      <t>Ruta: Transparencia y Acceso a la Información Pública / numeral 6.1 Políticas, lineamientos y manuales / Plan Anticorrupción y de Atención al Ciudadano / 2022</t>
    </r>
    <r>
      <rPr>
        <sz val="15"/>
        <rFont val="Arial Narrow"/>
        <family val="2"/>
      </rPr>
      <t>); no obstante, éste difiere del mapa publicado al 31 de enero de 2022, lo que indica que hubo una actualización durante el primer cuatrimestre, de la cual no se observó evidencia documental de los ajustes, modificaciones o inclusiones realizadas, tal como se indica en las Guías de la Función Pública (versión 4 de 2018 página 26 y versión 5 de 2020 página 66), así: “</t>
    </r>
    <r>
      <rPr>
        <b/>
        <i/>
        <sz val="15"/>
        <rFont val="Arial Narrow"/>
        <family val="2"/>
      </rPr>
      <t>Ajustes y modificaciones</t>
    </r>
    <r>
      <rPr>
        <i/>
        <sz val="15"/>
        <rFont val="Arial Narrow"/>
        <family val="2"/>
      </rPr>
      <t>: se podrán llevar a cabo los ajustes y modificaciones necesarias orientadas a mejorar el mapa de riesgos de corrupción después de su publicación y durante el respectivo año de vigencia. En este caso deberán dejarse por escrito los ajustes, modificaciones o inclusiones realizadas</t>
    </r>
    <r>
      <rPr>
        <sz val="15"/>
        <rFont val="Arial Narrow"/>
        <family val="2"/>
      </rPr>
      <t>.”</t>
    </r>
  </si>
  <si>
    <r>
      <rPr>
        <b/>
        <sz val="15"/>
        <color indexed="8"/>
        <rFont val="Arial Narrow"/>
        <family val="2"/>
      </rPr>
      <t xml:space="preserve">Subcomponente 5
</t>
    </r>
    <r>
      <rPr>
        <sz val="15"/>
        <color indexed="8"/>
        <rFont val="Arial Narrow"/>
        <family val="2"/>
      </rPr>
      <t>Seguimiento</t>
    </r>
  </si>
  <si>
    <t>Realizar seguimiento a la gestión de los riesgos de corrupción (Tercera  línea de defensa)</t>
  </si>
  <si>
    <t xml:space="preserve">Informe de seguimiento de riesgos al 100% de los Riesgos de corrupción identificados </t>
  </si>
  <si>
    <t>Acción realizada por la Oficina de Control Interno</t>
  </si>
  <si>
    <t>La Oficina de Control Interno realizó seguimiento a los Mapas de Riesgos de Corrupción con corte al 30-abr-2022, cuyos resultados son comunicados a las partes interesadas mediante el informe de auditoría que consolida el Seguimiento al Plan Anticorrupción y Atención al Ciudadano (PAAC) y Mapa de Riesgos de Corrupción (MRC)</t>
  </si>
  <si>
    <t>NIVEL DE CUMPLIMIENTO</t>
  </si>
  <si>
    <t xml:space="preserve">COMPONENTE 2: Racionalización de Trámites </t>
  </si>
  <si>
    <t xml:space="preserve">Oficina Asesora Desarrollo Institucional (Planeación Estratégica) -  Gestión Documental - </t>
  </si>
  <si>
    <t>Oficina Asesora Desarrollo Institucional (Planeación Estratégica) - Oficina Asesora de Comunicaciones - Oficina de TICS - Oficina de Participación Comunitaria y Atención al Cuidadano</t>
  </si>
  <si>
    <t>NOMBRE DEL TRÁMITE</t>
  </si>
  <si>
    <t>TIPO DE RACIONALIZACIÓN</t>
  </si>
  <si>
    <t>ACCIÓN ESPECÍFICA DE RACIONALIZACIÓN</t>
  </si>
  <si>
    <t>SITUACIÓN ACTUAL</t>
  </si>
  <si>
    <t>DESCRIPCIÓN DE LA MEJORA</t>
  </si>
  <si>
    <t>BENEFICIO AL CIUDADANO Y/O ENTIDAD</t>
  </si>
  <si>
    <t xml:space="preserve">RESPONSABLES </t>
  </si>
  <si>
    <t xml:space="preserve">Ejecucion de cuatrimestres </t>
  </si>
  <si>
    <t>Entrega de copia de Historía Clínica de manera electrónica a los usuarios.</t>
  </si>
  <si>
    <t>Tecnológica</t>
  </si>
  <si>
    <t xml:space="preserve">Trámite en linea </t>
  </si>
  <si>
    <t>Los ciudadanos deben acercarse presencialmente a los puntos de atención de la Subred a solicitar los medicamentos y dispositivos médicos.</t>
  </si>
  <si>
    <t>Los usuarios tendrán la posibilidad de acceder a los medicamentos y dispositivos médicos a su domicilio.</t>
  </si>
  <si>
    <t>Evitará desplazamientos y gastos innecesarios al momento de reclamar los medicamentos y dispositivos médicos</t>
  </si>
  <si>
    <t>Dirección de Servicios Complementarios</t>
  </si>
  <si>
    <t xml:space="preserve">III cuatrimestre </t>
  </si>
  <si>
    <t>De acuerdo con la fecha de inicio del trámite y el PAAC 2022, éste no se encuentra programado para seguimiento en el primer cuatrimestre de 2022.</t>
  </si>
  <si>
    <t>Nombre de la entidad:</t>
  </si>
  <si>
    <t xml:space="preserve">SUBRED INTEGRADA DE SERVICIOS DE SALUD SUR OCCIDENTE </t>
  </si>
  <si>
    <t>Orden:</t>
  </si>
  <si>
    <t>Territorial</t>
  </si>
  <si>
    <t>Sector administrativo:</t>
  </si>
  <si>
    <t>null</t>
  </si>
  <si>
    <t>Año vigencia:</t>
  </si>
  <si>
    <t>2022</t>
  </si>
  <si>
    <t>Departamento:</t>
  </si>
  <si>
    <t>Bogotá D.C</t>
  </si>
  <si>
    <t/>
  </si>
  <si>
    <t>Municipio:</t>
  </si>
  <si>
    <t>BOGOTÁ</t>
  </si>
  <si>
    <t>Mejora por implementar</t>
  </si>
  <si>
    <t>Beneficio al ciudadano o entidad</t>
  </si>
  <si>
    <t>60277</t>
  </si>
  <si>
    <t>Dispensación de medicamentos y dispositivos médicos</t>
  </si>
  <si>
    <t>Los ciudadanos deben acercarse presencialmente a los puntos de atención en salud con servicio farmacéutico</t>
  </si>
  <si>
    <t>Los usuarios tendrán la posibilidad de solicitar la entrega de medicamentos a su domicilo</t>
  </si>
  <si>
    <t xml:space="preserve">Ahorro de tiempo, costos y desplazamientos de los usuarios para la obtención de los medicamentos </t>
  </si>
  <si>
    <t>30/04/2022</t>
  </si>
  <si>
    <t>31/12/2022</t>
  </si>
  <si>
    <t>Fuente: SUIT Consolidado estrategia de racionalización de trámites, aportado por el subproceso de Planeación.</t>
  </si>
  <si>
    <t>Identificar las necesidades y expectativas en salud de los usuarios con el fin de impactar positivamente en la satisfacción de sus necesidades.</t>
  </si>
  <si>
    <t xml:space="preserve"> Gerencia y Comité Directivo.</t>
  </si>
  <si>
    <t>Oficina Asesora Desarrollo Institucional (Planeación Estratégica) - Oficina de participación comunitaria y Atención al Cuidadano - oficina de comunicaciones y TICS</t>
  </si>
  <si>
    <t>Oficina Asesora Desarrollo Institucional (Planeación Estratégica) - Oficina de Participación Comunitaria y Atención al Cuidadano - Oficina Control Interno</t>
  </si>
  <si>
    <r>
      <t xml:space="preserve">Subcomponente </t>
    </r>
    <r>
      <rPr>
        <b/>
        <sz val="15"/>
        <color indexed="8"/>
        <rFont val="Arial Narrow"/>
        <family val="2"/>
      </rPr>
      <t>1</t>
    </r>
    <r>
      <rPr>
        <sz val="15"/>
        <color indexed="8"/>
        <rFont val="Arial Narrow"/>
        <family val="2"/>
      </rPr>
      <t xml:space="preserve">
Información de calidad y en lenguaje comprensible</t>
    </r>
  </si>
  <si>
    <t>Documento de analisis de la lectura de necesidades 2022 por forma de participación.</t>
  </si>
  <si>
    <t xml:space="preserve">Oficina de Participación Comunitaria y Atención al Ciudadano </t>
  </si>
  <si>
    <t>Se llevó a cabo la implementación de la Lectura de necesidades bajo el instrumento de grupos focales  (03-01-IN-0013), el cual arrojó resultados de necesidades y expectativas tanto de los usuarios en salas de espera, como de los integrantes de los espacios e instancias de participación social de la Subred Sur Occidente E.S.E. Dichos resultados fueron insumo para la construcción del informe de rendición de cuentas así como también serán fuente de la matriz de necesidades de partes interesadas de la Entidad, correspondiente al I semestre de la vigencia.</t>
  </si>
  <si>
    <t>Resultados lecturas de necesidades</t>
  </si>
  <si>
    <t xml:space="preserve">En los soportes allegados de: "Presentación diálogos ciudadanos" y "Acta de reunión Diálogos Ciudadanos" que fue llevada a cabo el 18 de marzo de 2022, se evidenció la realización de reuniones con las formas de participación del sector para conocer sus propuestas y expectativas frente a la Rendición de Cuentas; sin embargo, no se logró evidenciar el total de participantes en las reuniones. Esta situación no permitió establecer el nivel de cumplimiento en cuanto a la intervención de las diferentes formas de participación comunitaria del sector o sectores abordados </t>
  </si>
  <si>
    <t>Desarrollar reuniones preparatorias para definir lineamiento para rendición de cuentas de manera concertada entre la Oficina Asesora de Desarrollo Institucional y procesos de apoyo.</t>
  </si>
  <si>
    <t>Plan de trabajo rendición de cuentas</t>
  </si>
  <si>
    <t>Oficina Asesora de Desarrollo Institucional (Planeación Estratégica) 
Oficina de Participación Comunitaria y Servicio al Ciudadano
Oficina Asesora de Comunicaciones</t>
  </si>
  <si>
    <t>La Oficina Asesora de Comunicaciones participó de las reuniones preparatorias programadas por la Oficina de Desarrollo Institucional para el desarrollo de la Audiencia Pública de Rendición de Cuentas correspondiente a la vigencia 2021. Se publicó el Plan de Trabajo a seguir.
Se cuenta con plan de trabajo de rendición de cuentas y el seguimiento del plan de cuentas, se encuentra en el informe de seguimiento a la rendición de cuentas publicado en página web.</t>
  </si>
  <si>
    <t xml:space="preserve">Las actas reposan en la gestión documental del subproceso de Planeación.
Publicación del Plan de trabajo en página web 
</t>
  </si>
  <si>
    <t>Se evidencia publicación del Plan de Trabajo Rendición de Cuentas vig 2021 
https://www.subredsuroccidente.gov.co/transparencia/rendicion-de-cuentas</t>
  </si>
  <si>
    <t>Se evidenció "PLAN DE TRABAJO RENDICIÓN DE CUENTAS VIGENCIA 2021- AUDIENCIA DE RENDICIÓN DE CUENTAS 8 DE ABRIL DE 2022 Febrero 28 DE 2022";  en el cual se definieron 18 actividades preparatorias, a fin de definir los lineamientos institucionales para la rendición de cuentas de manera concertada entre la Oficina Asesora de Desarrollo Institucional y los demás procesos de apoyo.</t>
  </si>
  <si>
    <t>Diseñar y divulgar campaña informativa para promover la  convocatoria y desarrollo de la Rendición de Cuentas en los medios de comunicación de la Subred (página web, intranet, informativo interno semanal, carteleras y redes sociales)</t>
  </si>
  <si>
    <t>Campaña de comunicación y su despliegue: notas, piezas gráficas, publicaciones en las redes sociales, página web e intranet.</t>
  </si>
  <si>
    <t>Oficina Asesora de Comunicaciones</t>
  </si>
  <si>
    <t xml:space="preserve">En aprovechamiento a los canales de comunicación externos e internos con los que cuenta la Subred, la Oficina Asesora de Comunicaciones diseñó y divulgó piezas comunicativas haciendo convocatoria para la audiencia pública de rendición de cuentas.
Se cuenta con informe de la oficina de comunicaciones sobre la campaña y despliegue. </t>
  </si>
  <si>
    <r>
      <t xml:space="preserve">Publicación en el carpeta soporte del Drive </t>
    </r>
    <r>
      <rPr>
        <i/>
        <sz val="15"/>
        <color rgb="FF0070C0"/>
        <rFont val="Arial Narrow"/>
        <family val="2"/>
      </rPr>
      <t xml:space="preserve">
https://subredsuroccidentegovco-my.sharepoint.com/:f:/r/personal/referenteriesgos_subredsuroccidente_gov_co/Documents/PAAC%202022%20(I%20trimestre)/Componente%203/1.3?csf=1&amp;web=1&amp;e=RWfbYo
</t>
    </r>
    <r>
      <rPr>
        <sz val="15"/>
        <rFont val="Arial Narrow"/>
        <family val="2"/>
      </rPr>
      <t>Informe de la Oficina de Comunicaciones</t>
    </r>
  </si>
  <si>
    <t>Se evidencia en el informe de seguimiento a la Rendición de Cuentas vig. 2022 publicado en página web.
https://www.subredsuroccidente.gov.co/transparencia/rendicion-de-cuentas</t>
  </si>
  <si>
    <t>Se evidenció "INFORME CUMPLIMIENTO ACTIVIDADES OFICINA ASESORA DE COMUNICACIONES", en el cual se diseñó y dio a conocer a las diferentes partes interesadas la campaña informativa para promover la  convocatoria y desarrollo de la Rendición de Cuentas en los medios de comunicación de la Subred (página web, intranet, informativo interno semanal, carteleras y redes sociales)</t>
  </si>
  <si>
    <t>Dar a conocer a la ciudadanía y los colaboradores de la Subred Sur Occidente los avances, logros y retos de la gestión pública institucional a través de las diferentes estrategias y canales de comunicación de la entidad.</t>
  </si>
  <si>
    <t xml:space="preserve">Actas de reunión o socialización, correo electrónico, publicaciones y piezas gráficas.  </t>
  </si>
  <si>
    <t>Oficina de Participación Comunitaria y Servicio al Ciudadano
Oficina Asesora de Comunicaciones
Dirección de Talento Humano 
Dirección de Gestión del Riesgo en Salud</t>
  </si>
  <si>
    <t xml:space="preserve">A través de la página web (noticia, informe e infografía), el informativo en video "La Subred en un minuto" y el boletín interno "Surocsito Informa" se dio a conocer los logros y avances de la gestión presentador por la Subred Sur Occidente en la Audiencia pública de Rendición de Cuentas, vigencia 2021.
Se cuenta con informe de seguimiento a  Rendición de cuentas </t>
  </si>
  <si>
    <t xml:space="preserve">Se cuenta con informe de seguimiento a a Rendición de cuentas publicado en pagina web </t>
  </si>
  <si>
    <r>
      <rPr>
        <sz val="14"/>
        <rFont val="Arial Narrow"/>
        <family val="2"/>
      </rPr>
      <t>Se evidencia el  informe de seguimiento a a Rendición de cuentas publicado en pagina web</t>
    </r>
    <r>
      <rPr>
        <sz val="11"/>
        <color theme="10"/>
        <rFont val="Calibri"/>
        <family val="2"/>
        <scheme val="minor"/>
      </rPr>
      <t xml:space="preserve">   </t>
    </r>
    <r>
      <rPr>
        <u/>
        <sz val="11"/>
        <color theme="10"/>
        <rFont val="Calibri"/>
        <family val="2"/>
        <scheme val="minor"/>
      </rPr>
      <t xml:space="preserve"> https://www.subredsuroccidente.gov.co/transparencia/rendicion-de-cuentas</t>
    </r>
  </si>
  <si>
    <t>Se dio a conocer a la ciudadanía, colaboradores y demás partes interesadas de la Subred Sur Occidente los avances, logros y retos de la gestión pública institucional a través de: Infografía Logros Vigencia 2021, Formato de Sistematización - Audiencia de Rendición de Cuentas - Subred Sur Occidente 8 abril 2022, e INFORME DE GESTIÓN RENDICIÓN DE CUENTAS vigencia 2021 SUBRED SUR OCCIDENTE ESE.</t>
  </si>
  <si>
    <t xml:space="preserve">Publicar la caracterización de la población </t>
  </si>
  <si>
    <t xml:space="preserve">Publicación realizada de la caracterización de la población </t>
  </si>
  <si>
    <t xml:space="preserve">
Dirección de Gestión del Riesgo en Salud
Oficina Asesora de Comunicaciones
</t>
  </si>
  <si>
    <t>Se cuenta con Informe de gestión vigencia 2021</t>
  </si>
  <si>
    <t>Informe de gestión vigencia 2021</t>
  </si>
  <si>
    <t>Se evidencia publicación del 9/03/2021 del informe de Rendición de Cuentas
https://www.subredsuroccidente.gov.co/transparencia/rendicion-de-cuentas</t>
  </si>
  <si>
    <t>Se realizó caracterización de las partes interesadas que participaron en la rendición de cuentas, como son: Formas de participación ciudadana, Proveedores, universidades y colaboradores, y se evidenció publicación de la misma en la página web institucional y en la Intranet de la Subred Sur Occidente ESE</t>
  </si>
  <si>
    <t>Publicar en página web el Informe de Gestión de la rendición de cuentas, vigencia 2021</t>
  </si>
  <si>
    <t>Publicación realizada (Informe de Gestión de la rendición de cuentas), vigencia 2021</t>
  </si>
  <si>
    <t>Oficina Asesora de Desarrollo Institucional (Planeación Estratégica) Dirección Financiera 
Oficina Asesora de Comunicaciones</t>
  </si>
  <si>
    <t>El informe de Rendición de Cuentas fue publicado en la página web de la Subred Sur Occidente a fin de que fuese consultado libremente, cumpliendo con la normatividad vigente</t>
  </si>
  <si>
    <r>
      <t xml:space="preserve">Publicación en el carpeta soporte del Drive 
</t>
    </r>
    <r>
      <rPr>
        <i/>
        <u/>
        <sz val="15"/>
        <color rgb="FF0070C0"/>
        <rFont val="Arial Narrow"/>
        <family val="2"/>
      </rPr>
      <t xml:space="preserve">
https://subredsuroccidentegovco-my.sharepoint.com/:f:/r/personal/referenteriesgos_subredsuroccidente_gov_co/Documents/PAAC%202022%20(I%20trimestre)/Componente%203/1.6?csf=1&amp;web=1&amp;e=lLTash</t>
    </r>
  </si>
  <si>
    <t>Se evidenció publicación en la página web del Informe de Gestión de la rendición de cuentas, vigencia 2021</t>
  </si>
  <si>
    <r>
      <rPr>
        <b/>
        <sz val="15"/>
        <color rgb="FF000000"/>
        <rFont val="Arial Narrow"/>
        <family val="2"/>
      </rPr>
      <t>Subcomponente 2</t>
    </r>
    <r>
      <rPr>
        <b/>
        <sz val="15"/>
        <color indexed="8"/>
        <rFont val="Arial Narrow"/>
        <family val="2"/>
      </rPr>
      <t xml:space="preserve">
</t>
    </r>
    <r>
      <rPr>
        <sz val="15"/>
        <color indexed="8"/>
        <rFont val="Arial Narrow"/>
        <family val="2"/>
      </rPr>
      <t>Diálogo de doble vía con la ciudadanía y sus organizaciones</t>
    </r>
  </si>
  <si>
    <t xml:space="preserve">Realizar seguimiento al cumplimiento del plan de acción del subproceso de Participación Comunitaria que incluye capacitación y gestión de las formas de participación </t>
  </si>
  <si>
    <t>Plan de acción establecido  con su seguimiento</t>
  </si>
  <si>
    <t>Oficina de Participación Comunitaria y Servicio al Ciudadano</t>
  </si>
  <si>
    <t>I, II y III trimestre</t>
  </si>
  <si>
    <t>Durante el primer trimestre de la vigencia se ejecutaron las acciones previstas en el Plan de Acción de la Política Pública de Participación Social en Salud, en sus cinco ejes trazadores. Para el periodo en mención se obtuvo un resultado de ejecución del 100% de las actividades planeadas y un 18% de cumplimiento en relación a lo proyectado para la vigencia.</t>
  </si>
  <si>
    <t>Informe de Plan de Acción I Trimestre</t>
  </si>
  <si>
    <t>En los soportes suministrados se observó cuadro Excel "PLAN DE ACCIÓN - OFICINA DE PARTICIPACIÓN COMUNITARIA", con corte al primer trimestre de la vigencia 2022, en el cual relacionan las actividades programadas para la vigencia y las cumplidas en el primer trimestre; sin embargo, no se aportó el total de los soportes que evidenciaran el cumplimiento de las mismas, como tampoco se observaron cargados en el aplicativo Almera documentos o soportes relacionados con la ejecución de esta actividad. Los soportes que se verifican son los determinados y descritos en la columna "Medio de verificación" del Plan de Acción de la Oficina de Participación Comunitaria.
Una vez verificada la matriz “Informe de Gestión I Trimestre” se evidenció que para cada una de las localidades: Bosa, Kennedy, Fontibón y Puente Aranda - Sur, existen actividades programadas; sin embargo, no se pudo constatar la realización de las mismas.
De otra parte, existen falencias en la programación de la herramienta de Excel, la cual presenta errores en los cálculos de los resultados del “Total Eje Estratégico 2”, de las localidades de Kennedy y Puente Aranda - Sur. Lo anterior deberá ser objeto de corrección por parte del área a fin de evitar posibles falencias en la cuantificación de los resultados obtenidos en el futuro.</t>
  </si>
  <si>
    <t xml:space="preserve">Dar respuesta a las manifestaciones formuladas por la ciudadanía durante el proceso de rendición de cuentas </t>
  </si>
  <si>
    <t>En la audiencia de Rendición de Cuentas se garantizó la participación de los asistentes tanto presencial como virtualmente, a través de un formato de manifestaciones en el marco de la audiencia. Producto de la divulgación del formato en mención, fueron recepcionadas PQRS de 44 ciudadanos, las cuales se les dio el trámite establecido por la normatividad aplicable. Es importante resaltar, que la Gerencia dio respuesta a siete preguntas formuladas por ciudadanos expectantes del ejercicio, tanto virtual como presencialmente. Las respuestas de las PQRS en mención se encuentran en trámite de respuesta dentro de los términos de ley.</t>
  </si>
  <si>
    <t>Matriz consolidada de recepción de PQRS</t>
  </si>
  <si>
    <t xml:space="preserve">Se evidenció el documento: "Formato Sistematización AUDIENCIA DE REND DE CUENTAS   SUBRED SUROCCIDENTE ESE 8 ABRIL 2022", a través del cual se recepcionaron 44 PQRS de la ciudadanía, las cuales fueron resueltas de forma inmediata por parte de la Alta Gerencia. </t>
  </si>
  <si>
    <t xml:space="preserve">Actualizar en la página web el formulario en línea para recibir las preguntas de la ciudadanía y colaboradores orientadas al ejercicio de rendición </t>
  </si>
  <si>
    <t>Formulario actualizado e implementado.</t>
  </si>
  <si>
    <t>Oficina Asesora de Comunicaciones
Oficina de Desarrollo Institucional (Planeación Estratégica)</t>
  </si>
  <si>
    <t xml:space="preserve">Se realizó la actualización en la página web el formulario en línea para recibir las preguntas de la ciudadanía y colaboradores orientadas al ejercicio de rendición.
Se actualiza el formulario con datos de información inclusiva, las preguntas  y se sube a la pagina web. </t>
  </si>
  <si>
    <t>https://subredsuroccidentegovco-my.sharepoint.com/:f:/r/personal/referenteriesgos_subredsuroccidente_gov_co/Documents/PAAC%202022%20(I%20trimestre)/Componente%203/2.3?csf=1&amp;web=1&amp;e=YHkstU</t>
  </si>
  <si>
    <t>Se evidencia formulario en línea actualizado. 
https://www.subredsuroccidente.gov.co/transparencia/rendicion-de-cuentas</t>
  </si>
  <si>
    <t>Previo al proceso de rendición de cuentas, se contó en la página web Institucional el formulario en línea para recibir las preguntas de la ciudadanía y colaboradores.</t>
  </si>
  <si>
    <t xml:space="preserve">Incluir del tema "Rendición de cuentas "en la inducción virtual dirigida a los colaboradores que ingresan a la entidad </t>
  </si>
  <si>
    <t>Contenido de inducción virtual y presentación establecida</t>
  </si>
  <si>
    <t xml:space="preserve">Gestión de Talento Humano - Oficina Asesora de Desarrollo Institucional (Planeación Estratégica) </t>
  </si>
  <si>
    <t>Se cuenta con presentación actualizada de Rendición de Cuentas</t>
  </si>
  <si>
    <t>Se evidencia en la unidad 9 de la inducción ¿Como nos comunicamos? El tema  de Rendición de Cuentas.</t>
  </si>
  <si>
    <t>Dentro del proceso de inducción y reinducción de la Subred Sur Occidente, el cual es realizado por medio de plataforma virtual, se cuenta con el módulo No. 9, denominado  ¿Cómo nos comunicamos?; en el mismo se incluye la temática de: "Rendición de cuentas".</t>
  </si>
  <si>
    <r>
      <rPr>
        <b/>
        <sz val="15"/>
        <color rgb="FF000000"/>
        <rFont val="Arial Narrow"/>
        <family val="2"/>
      </rPr>
      <t>Subcomponente 3</t>
    </r>
    <r>
      <rPr>
        <b/>
        <sz val="15"/>
        <color indexed="8"/>
        <rFont val="Arial Narrow"/>
        <family val="2"/>
      </rPr>
      <t xml:space="preserve">
</t>
    </r>
    <r>
      <rPr>
        <sz val="15"/>
        <color indexed="8"/>
        <rFont val="Arial Narrow"/>
        <family val="2"/>
      </rPr>
      <t>Incentivos para motivar la cultura de la rendición y petición de cuentas</t>
    </r>
  </si>
  <si>
    <t>Vincular nuevos actores en procesos de participación comunitaria.</t>
  </si>
  <si>
    <r>
      <t>Incremento de la base de datos de formas de participación  en</t>
    </r>
    <r>
      <rPr>
        <b/>
        <sz val="15"/>
        <rFont val="Arial Narrow"/>
        <family val="2"/>
      </rPr>
      <t xml:space="preserve"> 5%</t>
    </r>
  </si>
  <si>
    <t>En lo corrido del primer cuatrimestre de la vigencia 2022, se desplegaron estrategias en pro del incremento de la base social, tales como: socialización de las Formas de Participación Social en Salud en las salas de espera y voz a voz entre los integrantes de los espacios; como resultado de dicho ejercicio, se logró la vinculación de 12 nuevos líderes comunitarias equivalente al 60% de cumplimiento en la meta propuesta para la vigencia.</t>
  </si>
  <si>
    <t>Bases sociales e indicador de incremento</t>
  </si>
  <si>
    <t>Se desplegaron estrategias a fin de alcanzar incremento en la base social, vinculando nuevos participantes a las Formas de Participación Social en Salud. Por medio de las charlas en las salas de espera y las estrategias de voz a voz entre los integrantes de los espacios; se logró como resultado la vinculación de 12 nuevos líderes comunitarios equivalente al 60% de cumplimiento en la meta propuesta para la vigencia.</t>
  </si>
  <si>
    <t>Adelantar procesos de asistencia Técnica a los procesos de veeduría Ciudadana en la Subred</t>
  </si>
  <si>
    <t>Cumplimiento del 90% del plan de acción de la Política Pública de Participación Social en Salud</t>
  </si>
  <si>
    <t>En el primer cuatrimestre de la vigencia se brindó acompañamiento técnico al 100% de las reuniones desarrolladas en el ejercicio del control social, las cuales correspondieron a las obras de infraestructura de la Torre de Urgencias de la USS Kennedy, el Centro de Atención Prioritaria en Salud Villa Javier, Centro de Atención Prioritaria en Salud Mexicana,  Centro de Atención Prioritaria en Salud Tintal y otros programas en ejecución en la Subred tales como la Ruta de la Salud y el Plan de Intervenciones Colectivas.</t>
  </si>
  <si>
    <t>Plan de Acción del Subproceso de Participación Comunitaria y Actas de reunión</t>
  </si>
  <si>
    <t xml:space="preserve">Se observó que en el primer cuatrimestre de la vigencia 2022 la Subred Sur Occidente realizó acompañamiento técnico al 100% de las reuniones desarrolladas en el ejercicio del control social, las cuales correspondieron a las obras de infraestructura de la Torre de Urgencias de la USS Kennedy, el Centro de Atención Prioritaria en Salud Villa Javier, Centro de Atención Prioritaria en Salud Mexicana,  Centro de Atención Prioritaria en Salud Tintal y otros programas en ejecución en la Subred tales como la Ruta de la Salud y el Plan de Intervenciones Colectivas. Se observaron 3 actas de reunión </t>
  </si>
  <si>
    <r>
      <rPr>
        <b/>
        <sz val="15"/>
        <color rgb="FF000000"/>
        <rFont val="Arial Narrow"/>
        <family val="2"/>
      </rPr>
      <t>Subcomponente 4</t>
    </r>
    <r>
      <rPr>
        <b/>
        <sz val="15"/>
        <color indexed="8"/>
        <rFont val="Arial Narrow"/>
        <family val="2"/>
      </rPr>
      <t xml:space="preserve">
</t>
    </r>
    <r>
      <rPr>
        <sz val="15"/>
        <color indexed="8"/>
        <rFont val="Arial Narrow"/>
        <family val="2"/>
      </rPr>
      <t>Evaluación y retroalimentación a la gestión institucional</t>
    </r>
  </si>
  <si>
    <t xml:space="preserve">Evaluar la satisfacción de las partes interesadas con el  ejercicio de Rendición de cuentas </t>
  </si>
  <si>
    <t>Informe de evaluación de Rendición de cuentas</t>
  </si>
  <si>
    <t>En día 08 de abril en el desarrollo de la audiencia pública de Rendición de Cuentas, se aplicó la encuesta de satisfacción a los asistentes, tanto presencial como virtualmente. Producto de la socialización del instrumento se obtuvo el diligenciamiento de la misma por 72 ciudadanos y como resultado el 94% de satisfacción general respecto del ejercicio.</t>
  </si>
  <si>
    <t>Informe de Satisfacción</t>
  </si>
  <si>
    <t>Se evidencia en el informe de seguimiento  de Rendición de Cuentas publicado en página web
https://www.subredsuroccidente.gov.co/transparencia/rendicion-de-cuentas</t>
  </si>
  <si>
    <t xml:space="preserve">Se evidenció informe de satisfacción producto del ejercicio de Rendición de Cuentas, el cual fue llevado a cabo el día 08 de abril de 2022. De acuerdo a lo referido en el informe, se aplicaron 72 encuestas de satisfacción entre los ciudadanos de las localidades donde tiene influencia la Subred que confluyeron a los auditorios alternos en los que se realizó la transmisión del ejercicio, al igual que los internautas que siguieron el desarrollo de la sesión a través del canal oficial de YouTube de la Subred. </t>
  </si>
  <si>
    <t xml:space="preserve">Oficina Asesora de Desarrollo Institucional (Planeación Estratégica) </t>
  </si>
  <si>
    <t>Se formula Plan de acuerdo al informe de satisfacción</t>
  </si>
  <si>
    <t>Plan de mejora formulado</t>
  </si>
  <si>
    <t>Se evidencia Plan de mejora formulado.</t>
  </si>
  <si>
    <t>Se evidenció la suscripción del plan de mejora a fin de fortalecer en futuros eventos las debilidades referidas por parte de las diferentes partes interesadas; como son: 1. Fallas en la conexión a internet, 2. Tiempo para preguntas, 3. Asignación de turnos para preguntas. El Plan de mejora tiene 4 acciones descritas y el mismo esta propuesto para fecha máxima de cumplimiento 12/12/2022.</t>
  </si>
  <si>
    <t>Identificar las necesidades y expectativas en salud de los usuarios con el fin de impactar positivamente en la satisfacción global.</t>
  </si>
  <si>
    <t>Componente 4: Mecanismos para Mejorar la Atención al Ciudadano</t>
  </si>
  <si>
    <t>Oficina de Participación Comunitaria y Atención al Cuidadano</t>
  </si>
  <si>
    <t>Oficina Asesora Desarrollo Institucional (Planeación Estratégica) - Oficina de Participación Comunitaria y Atención al Cuidadano - Oficina Asesora de Comunicaciones</t>
  </si>
  <si>
    <t>Dar cumplimiento al 90% de los estándares de implementación de la política pública de Participación Social en Salud de acuerdo al Decreto 2063 de 2017 para cada vigencia.</t>
  </si>
  <si>
    <r>
      <t xml:space="preserve">Subcomponente </t>
    </r>
    <r>
      <rPr>
        <b/>
        <sz val="15"/>
        <color indexed="8"/>
        <rFont val="Arial Narrow"/>
        <family val="2"/>
      </rPr>
      <t>1</t>
    </r>
    <r>
      <rPr>
        <sz val="15"/>
        <color indexed="8"/>
        <rFont val="Arial Narrow"/>
        <family val="2"/>
      </rPr>
      <t xml:space="preserve">                           
Estructura administrativa y Direccionamiento estratégico</t>
    </r>
  </si>
  <si>
    <t>Realizar seguimiento a la adherencia del 100 % de los colaboradores de la oficina de PCSC a los procedimientos de servicio al ciudadano.</t>
  </si>
  <si>
    <t>Informe semestral de seguimiento</t>
  </si>
  <si>
    <t>Oficina de Participación Comunitaria y Atención al Ciudadano</t>
  </si>
  <si>
    <t>I Semestre</t>
  </si>
  <si>
    <t>No aplica seguimiento para el periodo evaluado (NA)</t>
  </si>
  <si>
    <t>Socializar los resultados de la medicion a la adherencia de los procedimientos de servicio al ciudadano</t>
  </si>
  <si>
    <t>Actas de socializacion con los colaboradores de la oficina</t>
  </si>
  <si>
    <t xml:space="preserve">III cuatrimestre
</t>
  </si>
  <si>
    <r>
      <t xml:space="preserve">Subcomponente </t>
    </r>
    <r>
      <rPr>
        <b/>
        <sz val="15"/>
        <color indexed="8"/>
        <rFont val="Arial Narrow"/>
        <family val="2"/>
      </rPr>
      <t>2</t>
    </r>
    <r>
      <rPr>
        <sz val="15"/>
        <color indexed="8"/>
        <rFont val="Arial Narrow"/>
        <family val="2"/>
      </rPr>
      <t xml:space="preserve">                             
Fortalecimiento de los canales de atención</t>
    </r>
  </si>
  <si>
    <t>Realizar la divulgacion de los mecanismos de escucha de los usuarios. (buzón,aplicativo SDQS, medio telefónico, escrito, página institucional)</t>
  </si>
  <si>
    <t>Informe consolidado de charlas en salas de espera</t>
  </si>
  <si>
    <t xml:space="preserve">Enero a Noviembre </t>
  </si>
  <si>
    <t xml:space="preserve">Desde la Oficina de Participación Comunitaria y Servicio al Ciudadano, se ha avanzado en la socialización de los mecanismos de escucha que tiene la Subred Integrada de Servicios de Salud Sur Occidente E.S.E, mediante la estrategia charlas en salas de espera, con el fin de que los usuarios conozcan estos medios que son un puente de comunicación entre los usuarios y la administración, a la fecha se cuenta con la información estadistica con corte a marzo de 2022, se han abordado 9319 usuarios. </t>
  </si>
  <si>
    <t>Informe de gestión del subproceso Servicio al Ciudadano - libro socialización CON. EXTERNA</t>
  </si>
  <si>
    <t>Como evidencia aportan cuadro Excel consolidado "Informe de Gestión 2022", con corte al primer trimestre de la vigencia, indicando número de actividades realizadas en las unidades de servicios; sin embargo, no se observaron soportes que sustentaran los datos registrados. Se acepta la evidencia, toda vez que, esta se encuentra publica en la intranet de la Subred / Información Oficial / Participación Social /Mecanismos de Escucha, por lo cual se considera que la Subred responde por los datos publicados.</t>
  </si>
  <si>
    <t>Realizar seguimiento del Plan de Acción del Subproceso de Participacion Social.</t>
  </si>
  <si>
    <t>Informe de Plan de Acción Subproceso de Participación Social</t>
  </si>
  <si>
    <t>I, II y III Trimestre</t>
  </si>
  <si>
    <t>Se realizó seguimiento al Plan de Acción del Subproceso de Participación Comunitaria en el marco de la Política Pública de Participación Social en Salud. Producto del acompañamiento técnico adelantado y de la medición a las acciones desarrolladas en el primer trimestre de la vigencia, se obtuvo como resultado un 100% de cumplimiento en las actividades planeadas para el periodo y un 18% de cumplimiento respecto de lo proyectado para la vigencia.</t>
  </si>
  <si>
    <t>En los soportes suministrados se observó cuadro Excel "PLAN DE ACCIÓN- OFICINA DE PARTICIPACIÓN COMUNITARIA", con corte al primer trimestre de la vigencia 2022, en el cual relacionan las actividades programadas para la vigencia y las cumplidas en el primer trimestre; sin embargo, no se aportó el total de los soportes que evidenciaran el cumplimiento de las mismas, como tampoco se observaron cargados en el aplicativo Almera documentos o soportes relacionados con la ejecución de esta actividad. Sólo se suministró como evidencia tres actas de reunión: COPACOS Puente Aranda (2/02/2022), Junta Asesora Comunitaria de la USS Sur (18/03/22) y Junta Directiva de la Asociación de Usuarios del Sur - ASOSUR (9/03/2022).  Los soportes que se verifican son los determinados y descritos en la columna "Medio de verificación" del Plan de Acción de la Oficina de Participación Comunitaria.</t>
  </si>
  <si>
    <t xml:space="preserve">Realizar la consulta con comunicaciones de la Secretaria Distrital de Salud para viabilidad de establecer enlace de denuncia con la página web de la SDS en  la página de la Subred </t>
  </si>
  <si>
    <t>Consulta realizada</t>
  </si>
  <si>
    <t xml:space="preserve">I Cuatrimestre </t>
  </si>
  <si>
    <t>En la página web de la Subred Sur Occidente se encuentra publicado y enlazado el botón de Bogotá Te Escucha, por medio del cual la ciudadanía puede realizar peticiones, denuncias, quejas y reclamos.</t>
  </si>
  <si>
    <r>
      <t xml:space="preserve">El botón de denuncias se encuentra activo en la página web de la Subred Sur Occidente, el cual recibe las 24 horas las solicitudes de la ciudadanía
</t>
    </r>
    <r>
      <rPr>
        <i/>
        <u/>
        <sz val="15"/>
        <color rgb="FF0070C0"/>
        <rFont val="Arial Narrow"/>
        <family val="2"/>
      </rPr>
      <t xml:space="preserve">
https://www.subredsuroccidente.gov.co/noticias/rendici%C3%B3n-cuentas-2021-compromiso-la-transparencia</t>
    </r>
  </si>
  <si>
    <r>
      <t>Se aportó como evidencia un pantallazo de los botones "Bogotá Te Escucha" y "Denuncie Actos de Corrupción" (activos en la página web de la Subred Sur Occidente) y que enlazan con la Alcaldía Mayor de Bogotá (Secretaría General); no obstante, la actividad correspondía a "</t>
    </r>
    <r>
      <rPr>
        <i/>
        <sz val="14"/>
        <color theme="1"/>
        <rFont val="Arial"/>
        <family val="2"/>
      </rPr>
      <t>Realizar la consulta con comunicaciones de la Secretaria Distrital de Salud para viabilidad de establecer enlace de denuncia con la página web de la SDS en la página de la Subred</t>
    </r>
    <r>
      <rPr>
        <sz val="14"/>
        <color theme="1"/>
        <rFont val="Arial"/>
        <family val="2"/>
      </rPr>
      <t xml:space="preserve">", de lo que no se aportó evidencia de la "Consulta realizada" tal como se estableció la meta. 
De otra parte, el enlace </t>
    </r>
    <r>
      <rPr>
        <i/>
        <sz val="14"/>
        <color rgb="FF0070C0"/>
        <rFont val="Arial"/>
        <family val="2"/>
      </rPr>
      <t>https://www.subredsuroccidente.gov.co/noticias/rendici%C3%B3n-cuentas-2021-compromiso-la-transparencia</t>
    </r>
    <r>
      <rPr>
        <sz val="14"/>
        <color theme="1"/>
        <rFont val="Arial"/>
        <family val="2"/>
      </rPr>
      <t xml:space="preserve"> indicado como sitio de la página web donde se encuentra el "botón de denuncias" está errado, porque este enlace lleva al sitio donde se registró la realización de la audiencia de pública de rendición de cuentas en abril de 2022. </t>
    </r>
  </si>
  <si>
    <r>
      <t xml:space="preserve">Subcomponente </t>
    </r>
    <r>
      <rPr>
        <b/>
        <sz val="15"/>
        <color indexed="8"/>
        <rFont val="Arial Narrow"/>
        <family val="2"/>
      </rPr>
      <t>3</t>
    </r>
    <r>
      <rPr>
        <sz val="15"/>
        <color indexed="8"/>
        <rFont val="Arial Narrow"/>
        <family val="2"/>
      </rPr>
      <t xml:space="preserve">
Talento humano</t>
    </r>
  </si>
  <si>
    <t>Capacitar todas las primeras lineas de Atención al usuario y trabajo social   en temas como trato digno y aseguramiento</t>
  </si>
  <si>
    <t>Seguimiento al PIC temas como trato digno y aseguramiento</t>
  </si>
  <si>
    <t xml:space="preserve">Dirección de Gestión Talento Humano </t>
  </si>
  <si>
    <t>No aplica seguimiento para el periodo (NA)</t>
  </si>
  <si>
    <t xml:space="preserve">3.2
</t>
  </si>
  <si>
    <t xml:space="preserve">Ejecutar las estrategias definidas en el plan de acción del subproceso de Humanización para la vigencia 2022 denominado Entendiendo la Humanización, como un atributo cultural." </t>
  </si>
  <si>
    <t>Seguimiento al Plan de Acción de Humanización</t>
  </si>
  <si>
    <t xml:space="preserve">Oficina de Calidad - Subproceso de Humanización
</t>
  </si>
  <si>
    <r>
      <t xml:space="preserve">Subcomponente </t>
    </r>
    <r>
      <rPr>
        <b/>
        <sz val="15"/>
        <color indexed="8"/>
        <rFont val="Arial Narrow"/>
        <family val="2"/>
      </rPr>
      <t>4</t>
    </r>
    <r>
      <rPr>
        <sz val="15"/>
        <color indexed="8"/>
        <rFont val="Arial Narrow"/>
        <family val="2"/>
      </rPr>
      <t xml:space="preserve">                          
Normativo y procedimental</t>
    </r>
  </si>
  <si>
    <t>Realizar seguimiento a  los tiempos de respuesta de las PQRS dentro de los términos de ley</t>
  </si>
  <si>
    <t>Informe de PQRS</t>
  </si>
  <si>
    <t>Se realiza seguimiento al cumplimiento de los tiempos de respuesta de las manifestaciones interpuestas por los ciudadanos que utilizan los servicios de salud en la Subred Integrada de Servicios de Salud Sur Occidente E.S.E, de acuerdo a la normatividad vigente, dicho seguimiento se realiza mediante la revisión diaria de la base de datos donde se registra la información de cada una de las peticiones donde se tiene semaforizados los tiempos de respuesta, así mismo se revisa el Sistema Distrital de Quejas y Soluciones Bogotá te Escucha donde también se registra la información de cada petición y cuenta con una semaforización que permite revisar este control. Adicionalmente, desde la central de PQRS se emiten correos semanales a los tecnólogos que manejan las peticiones de cada una de las localidades con alertas de las manifestaciones próximas a vencerse para que se realice el respectivo seguimiento, entre otras acciones la Subred cuenta con el sistema documental ORFEO que permite realizar el direccionamiento de las PQRS llevando una trazabilidad de la misma, desde la fecha en que fue direccionada y finalmente, cuando es necesario llamar a un líder que tiene pendiente una respuesta se realiza gestión telefónica. Dichos controles han permitido que con corte a marzo el indicador de oportunidad de respuesta se encuentre en el 100%, es decir que todas las manifestaciones recibidas fueron contestadas en los tiempos de ley según norma vigente. Cabe aclarar que esta información se consolida una vez se cierra el corte de los 15 días hábiles, por lo que se cuenta con información de medición de tiempos a febrero toda vez que actualmente se consolida marzo dado que dicho mes se cerró el 22 de abril.</t>
  </si>
  <si>
    <t>Informe de PQRS de tiempos de respuesta.</t>
  </si>
  <si>
    <t>Se evidenció archivo Excel "Master" el cual incluye tiempos de respuesta a requerimientos, y archivo Excel "informe de gestión PQRS" consolidado promedio tiempos de respuesta. Adicionalmente, aportan informe de PQRS publicado en la página web de la Subred, en el menú transparencia y acceso a la información pública, numeral 10.10 "Informe de peticiones, quejas, reclamos, denuncias y solicitudes de acceso a la información".</t>
  </si>
  <si>
    <t>Realizar identificación de necesidades y expectativas de los usuarios a través del diligenciamiento de la matriz de necesidades de los usuarios</t>
  </si>
  <si>
    <t>Matriz de necesidades diligenciada</t>
  </si>
  <si>
    <t>Dar continuidad  a las estrategias de socialización de derechos y deberes a los usuarios y colaboradores</t>
  </si>
  <si>
    <t>Informe de Socialización de derechos y deberes - indicador de recordación de Derechos y deberes a los usuarios - indicador de conocimiento de Derechos y deberes por parte de los colaboradores</t>
  </si>
  <si>
    <t>La Subred Integrada de Servicios de Salud Sur Occidente E.S.E, desde el Subproceso de Servicio al Ciudadano, ha avanzado en la socialización y despliegue de derechos y deberes mediante la estrategia charlas en salas de espera, entrega de folletos con el contenido de la declaración de los derechos y deberes, mediante piezas comunicativas o pendones que se encuentran en los puntos de atención de la Subred, esto con respecto a usuarios y para colaboradores se vienen implementado estrategias lúdicas de manera mensual en el marco del convenio de acreditación, estrategias que permiten fortalecer esta temática. Con corte a marzo se han abordado un total de 88.476 usuarios y 1993 colaboradores.
Es importante mencionar que se ha realizado medición de la recordación de derechos y deberes por parte de los usuarios alcanzando un 89,18% de recordación y se está efectuando la medición del conocimiento de derechos y deberes por parte de colaboradores que de acuerdo a la periodicidad del plan de acción institucional por procesos.</t>
  </si>
  <si>
    <t>Informe de estadistico de derechos y deberes - resultados cliente interno y externo.
Informe de recordación de derechos y deberes de usuarios.</t>
  </si>
  <si>
    <r>
      <t xml:space="preserve">Se evidenciaron dos informes en formato Excell denominados: "Medición de Derechos y Deberes por Sedes 2022" e "Informe de Gestión Marzo 2022" que contienen los indicadores de recordación de los derechos y deberes de los usuarios al corte del primer trimestre 2022, obtenidos en las activdades de socialización y despliegue realizadas por la Subred Sur Occidente en las diferentes unidades de servicios. En este último informe se indica el número de actividades realizadas; sin embargo, no se observaron soportes que sustentaran los datos registrados. Se acepta la evidencia, toda vez que, esta se encuentra publicada en la intranet de la Subred </t>
    </r>
    <r>
      <rPr>
        <i/>
        <sz val="14"/>
        <color theme="1"/>
        <rFont val="Arial"/>
        <family val="2"/>
      </rPr>
      <t>/ Información Oficial / Participación Social / Mecanismos de Escucha</t>
    </r>
    <r>
      <rPr>
        <sz val="14"/>
        <color theme="1"/>
        <rFont val="Arial"/>
        <family val="2"/>
      </rPr>
      <t>, por lo cual se considera que la Subred responde por los datos publicados.</t>
    </r>
  </si>
  <si>
    <r>
      <t xml:space="preserve">Subcomponente </t>
    </r>
    <r>
      <rPr>
        <b/>
        <sz val="15"/>
        <color indexed="8"/>
        <rFont val="Arial Narrow"/>
        <family val="2"/>
      </rPr>
      <t>5</t>
    </r>
    <r>
      <rPr>
        <sz val="15"/>
        <color indexed="8"/>
        <rFont val="Arial Narrow"/>
        <family val="2"/>
      </rPr>
      <t xml:space="preserve">                           
Relacionamiento con el ciudadano</t>
    </r>
  </si>
  <si>
    <t xml:space="preserve">Publicar y actualizar la información correspondiente a la figura del Defensor del Ciudadano en las Unidades de Servicios de Salud </t>
  </si>
  <si>
    <t>Pieza Comunicativa publicada en todas las USS</t>
  </si>
  <si>
    <t>Oficina de Participación Comunitaria y Servicio al Ciudadano
Oficina de Comunicaciones</t>
  </si>
  <si>
    <t>Durante el primer cuatrimestre del año 2022, la Oficina Asesora de Comunicaciones mantuvo la publicación de la pieza comunicativa en la que se socializa el nombre y líneas de contacto del Defensor del Ciudadano, tanto en la página web como en las carteleras institucionales.
La pieza comunicativa del defensor del usuario se encuentra publicada en todos los puntos de atención de la Subred, en las carteleras, dicha pieza comunicativa contiene el nombre y teléfonos de contacto de la defensora del Usuario, la Doctora Marcela Castellanos Cabrera, Jefe de la Oficina de Participación Comunitaria y Servicio al Ciudadano.</t>
  </si>
  <si>
    <r>
      <t xml:space="preserve">Evidencia cargada en el Drive
</t>
    </r>
    <r>
      <rPr>
        <i/>
        <u/>
        <sz val="15"/>
        <color rgb="FF0070C0"/>
        <rFont val="Arial Narrow"/>
        <family val="2"/>
      </rPr>
      <t xml:space="preserve">
https://subredsuroccidentegovco-my.sharepoint.com/:f:/r/personal/referenteriesgos_subredsuroccidente_gov_co/Documents/PAAC%202022%20(I%20trimestre)/Componente%204/5.1?csf=1&amp;web=1&amp;e=eXbKGT
</t>
    </r>
    <r>
      <rPr>
        <sz val="15"/>
        <rFont val="Arial Narrow"/>
        <family val="2"/>
      </rPr>
      <t xml:space="preserve">Pieza comunicativa del defensor del ciudadano </t>
    </r>
    <r>
      <rPr>
        <i/>
        <u/>
        <sz val="15"/>
        <color rgb="FF0070C0"/>
        <rFont val="Arial Narrow"/>
        <family val="2"/>
      </rPr>
      <t xml:space="preserve">
</t>
    </r>
  </si>
  <si>
    <t>Se observaron las piezas comunicativas actualizadas y publicadas en carteleras de las Unidades de Servicios de Salud de la Subred. También se encuentra la información publicada en la página web de la Subred, en el menú Atención y servicios a la ciudadanía / Defensor del ciudadano.</t>
  </si>
  <si>
    <t>Implementar plan de mejoramiento frente a hallazgos identificados en la matriz de necesidades de los usuarios y comunidad.</t>
  </si>
  <si>
    <t xml:space="preserve">Seguimiento plan de mejoramiento </t>
  </si>
  <si>
    <t>III Cuatrimestre</t>
  </si>
  <si>
    <t>Realizar seguimiento a la satisfacción de los usuarios a través de encuesta modelo Distrito</t>
  </si>
  <si>
    <t>Seguimiento Indicador Satisfacción</t>
  </si>
  <si>
    <t xml:space="preserve">La Subred Integrada de Servicios de Salud Sur Occidente E.S.E, ha avanzado en la medición de la satisfacción a través de la encuesta modelo Distrito, la cual es aplicada por los auxiliares de servicio al ciudadano en cada uno de los puntos de atención, dicha medición se efectúa de manera mensual. En cuanto al resultado, se hace importante precisar que, se mide la satisfacción general que abarca todos los criterios y atributos de la encuesta y la satisfacción global que responde a una pregunta de la resolución 0256 de 2016, obteniendo los siguientes resultados: Satisfacción general alcanzó un porcentaje del 89,2% y la satisfacción global del 98,2%. </t>
  </si>
  <si>
    <t>Informe de satisfacción global y de satisfacción general de la Subred Iintegrada de Servicios de Salud Sur Occidente E.S.E.</t>
  </si>
  <si>
    <t>Aportan como evidencia archivo Excel con los indicadores de satisfacción de los usuarios, a través de la encuesta modelo Distrito del primer trimestre de 2022.</t>
  </si>
  <si>
    <t>Identificar las principales barreras de acceso de los usuarios a traves del Aplicativo SI CUENTANOS BOGOTÁ</t>
  </si>
  <si>
    <t>Infome de Monitoreo a las Barreras de Acceso SI CUENTANOS BOGOTÁ</t>
  </si>
  <si>
    <t xml:space="preserve">Se realiza captura de las barreras de acceso a través de la plataforma Si Cuentanos Bogotá, Sistema Distrital administrado por la Secretaría Distrital de Salud, así mismo se efectúa el respectivo seguimiento a cada uno de los casos con el fin de brindar solución a los mismos y se elabora un informe de manera mensual que permite identificar las principales barreras de acceso en la entidad. Algunos casos quedan en seguimiento dependiendo de la barrera de acceso y si fue solucionado en el momento se cierra el caso en la plataforma. </t>
  </si>
  <si>
    <t xml:space="preserve">Informe de barreras de acceso </t>
  </si>
  <si>
    <t>Se evidencia archivo Excel "Informe de barreras marzo 2022" (primer trimestre), fuente: Aplicativo Si Cuéntanos Bogotá SDS 2022.</t>
  </si>
  <si>
    <t>Componente 5: Mecanismos para la Transparencia y el Acceso a la Información</t>
  </si>
  <si>
    <t>Oficina Asesora Desarrollo Institucional (Planeación Estratégica)  -   Oficina TICS - Líderes de Procesos</t>
  </si>
  <si>
    <t>Meta</t>
  </si>
  <si>
    <t>Continuar con la aplicación de la lista de chequeo implementada donde se relacione la información que debe ser actualizada por los líderes de los procesos de la Subred Sur Occidente conforme a lo establecido en la Ley Transparencia y Acceso a la información.</t>
  </si>
  <si>
    <t>Oficina Asesora de Comunicaciones -
Lideres de Proceso</t>
  </si>
  <si>
    <t>Actualizar la página web de acuerdo con la normatividad vigente y nuevas tecnologías (ITA)</t>
  </si>
  <si>
    <t>página WEB actualizada</t>
  </si>
  <si>
    <t xml:space="preserve">Realizar la actualización de los procedimientos y trámites priorizados de la Subred en la plataforma SUIT y la guia de trámites y servicios </t>
  </si>
  <si>
    <t>Trámites y procedimientos actualizados en la Plataforma SUIT y la guia de trámites y servicios</t>
  </si>
  <si>
    <t>Oficina TICS
Lideres de Procesos inscritos en SUIT
Oficina Asesora de Desarrollo Institucional (Planeación Estrategica)</t>
  </si>
  <si>
    <t>Formular el Sistema de Gestión de Documento Electrónico de Archivo - SGDEA
1. Diagnóstico de Requisitos Funcionales del SGDEA
2. Diagnóstico de Requisitos no funcionales del SGDEA</t>
  </si>
  <si>
    <t>Envío de diagnóstico de requisitos para el desarrollo del SGDEA en la Subred Sur Occidente, como insumo del proyecto liderado por la Secretaria Distrital de Salud como cabeza del sector en Gestión Documental</t>
  </si>
  <si>
    <t>Dirección Administrativa (Gestión Documental) y Oficina TICS</t>
  </si>
  <si>
    <t>I, II y III Cuatrimestre</t>
  </si>
  <si>
    <t>Se realizó el diagnóstico con base en los requerimientos funcionales y no funcionales definidos por el Archivo de Bogotá al aplicativo de Orfeo de la entidad, en el cual se presenta el nivel de cumplimiento de los requerimientos del aplicativo. Lo anterior obedece a que la SDS es cabeza de sector en la implementación de la Gestión Documental de la entidad.</t>
  </si>
  <si>
    <t>Excel - Matriz de Requisitos</t>
  </si>
  <si>
    <r>
      <t xml:space="preserve">Como soporte se suministró un documento en Excel denominado "02_SUBREDSUROCCIDENTE_DXSGDEA", con el cual no fue posible determinar el nivel de cumplimiento o grado de avance de esta actividad, debido a lo siguiente:
• El documento contiene una fecha de inicio de evaluación (02/05/2019), es decir,  hace tres (3) años (fecha actual: 11/05/2022), y no registra fechas o ciclos de actualización o avance en dicha evaluación, que permitan validar su ejecución o </t>
    </r>
    <r>
      <rPr>
        <sz val="14"/>
        <rFont val="Arial"/>
        <family val="2"/>
      </rPr>
      <t>aplicación para el período de evaluación (cuatrimestre I de 2022).
• El documento tiene automatizado el campo "fecha de diligenciamiento", de tal manera, que al abrir el archivo se registra automáticamente la fecha del día en que se consulta o abre, aspecto que no permite validar la última fecha o histórico de consulta o diligenciamiento del documento.</t>
    </r>
    <r>
      <rPr>
        <sz val="14"/>
        <color theme="1"/>
        <rFont val="Arial"/>
        <family val="2"/>
      </rPr>
      <t xml:space="preserve">
• La meta de la actividad se definió como: "</t>
    </r>
    <r>
      <rPr>
        <i/>
        <sz val="14"/>
        <color theme="1"/>
        <rFont val="Arial"/>
        <family val="2"/>
      </rPr>
      <t>Envío de diagnóstico de requisitos para el desarrollo del SGDEA en la Subred Sur Occidente, como insumo del proyecto liderado por la Secretaria Distrital de Salud como cabeza del sector en Gestión Documental</t>
    </r>
    <r>
      <rPr>
        <sz val="14"/>
        <color theme="1"/>
        <rFont val="Arial"/>
        <family val="2"/>
      </rPr>
      <t>"; no obstante, en la meta no se registró el destinatario del envío y no se suministró evidencia de su cumplimiento.
Además, el contenido de información desactualizada en este documento genera incertidumbre sobre avances o actualización del diagnóstico o del mismo documento. Por ejemplo, el servidor público Martin Alfonso Rodríguez López actualmente no pertenece al subproceso de Gestión Documental desde hace varios meses.</t>
    </r>
  </si>
  <si>
    <t>Formular el Sistema de Gestión de Documento Electrónico de Archivo - SGDEA
1. Expediente Electrónico
2. Firma Digital
3. Interoperabilidad del sistema</t>
  </si>
  <si>
    <t>Definición de procesos y procedimientos para operación del SGDEA en la Subred Suroccidente</t>
  </si>
  <si>
    <t>Mediante la estrategia liderada por la Secretaria Distrital de Salud se realizó la Formulación y Gestionó el despliegue total del proyecto de los sistemas de información de SGDEA para las 8 entidades para que sea implementado por el proveedor Archivos del Estado.
Como avance de la estrategia definida, la Subred Sur Occidente diligenció la matriz para la recolección de información y parametrización del Sistema de Gestión de Documentos Electrónicos. Se encuentra pendiente finalizar con la recolección de la información de los usuarios y particulares requeridos en el archivo. De igual forma, se han tenido mesas de trabajo con la SSD y Archivos del Estado para dar claridad a los campos requeridos en el Archivo.</t>
  </si>
  <si>
    <t>Excel- Datos de cargue
Power Point: Implementación SGDEA + Expediente Único Electrónico + Firmas Electrónicas​</t>
  </si>
  <si>
    <t>En la documentación suministrada como soporte de la actividad y la meta (Datos_ Cargue) se observó la definición de procesos y procedimientos para operación del SGDEA en la Subred Sur Occidente.</t>
  </si>
  <si>
    <t>Dar continuidad al desarrollo de la herramienta que permite llevar control numérico para identificar las peticiones o solicitudes de los ciudadanos para que se pueda llevar la trazabilidad de dichas solicitudes</t>
  </si>
  <si>
    <t xml:space="preserve">Se cuenta con una base de datos donde se ingresan las peticiones que se recepcionan en la Subred, permitiendo llevar un control numérico de las peticiones. </t>
  </si>
  <si>
    <t xml:space="preserve">Base de datos </t>
  </si>
  <si>
    <t>Aportan archivo Excel "MASTER" en el cual registran el control numérico de las peticiones o solicitudes de los ciudadanos y su trazabilidad.</t>
  </si>
  <si>
    <t>Subcomponente 3                       
Elaboración los Instrumentos de Gestión de la Información</t>
  </si>
  <si>
    <t>Actualizar los inventarios de activos de información de todos los procesos de acuerdo a las nuevas tablas de retención documental y publicarlo en la página web, lo cual inclyue la actualización de inventarios de la información Clasificada y Reservada de acuerdo con la normatividad vigente.</t>
  </si>
  <si>
    <t xml:space="preserve">• Capacitación a usuarios líderes y de apoyo de los procesos.
• Consolidación de activos de informacion de los 18 procesos. 
• Inventario de actualización de Activos e información clasificada y reservada y publicación en página web de acuerdo a la normatividad vigente </t>
  </si>
  <si>
    <t>Dirección Administrativa (Gestión Documental)
Lideres de Proceso - Oficina de TICS - Of Asesora Juridica</t>
  </si>
  <si>
    <t>Realizar el monitoreo de activos e información clasificada y reservada para eventuales cambios o ajustes  por razones normativas o de necesidad</t>
  </si>
  <si>
    <t>• Acta de verificación o monitoreo para determinar si se debe realizar ajustes o no y publicación en página web en caso de cambios o actualización 
• Capacitación a usuarios líderes y de apoyo de los procesos</t>
  </si>
  <si>
    <t xml:space="preserve">Continuar en la busqueda de datos primarios para su publicación en datos abiertos </t>
  </si>
  <si>
    <t>• Certificado de la estructura de dato abierto 
• Identificación de nuevos datos abiertos de la Subred
• Publicación de información considerada como dato abierto, en la plataforma de datosabiertos.gov</t>
  </si>
  <si>
    <t xml:space="preserve">Lideres de Proceso 
Oficina de Tics -
Oficina Asesora de Comunicaciones </t>
  </si>
  <si>
    <t xml:space="preserve">Dar continuidad a la implementación de las herramientas para comunicar la información requerida por los grupos diferenciales (videos con lenguaje de señas) </t>
  </si>
  <si>
    <t>Implementación en página web</t>
  </si>
  <si>
    <t xml:space="preserve"> Oficina Asesora de Comunicaciones 
Oficina de Tics</t>
  </si>
  <si>
    <t xml:space="preserve">Dar continuidad a la implementación del sistema que permita generar Informe de acceso a la página web (Informe de Google Analytic)
</t>
  </si>
  <si>
    <t>Informe de Google Analytic</t>
  </si>
  <si>
    <t xml:space="preserve"> Oficina Asesora de Comunicaciones </t>
  </si>
  <si>
    <t xml:space="preserve">Los tags correspondientes están instalados en la web de la Subred Sur Occidente y cada mes accedemos a los datos correspondientes para revisar nuestras estadísticas y con esto fortalecer nuestra estrategia.
Anexos archivos de informe trimestral. </t>
  </si>
  <si>
    <t>Soporte correspondiente a los meses de enero, febrero y marzo cargados en el Drive.</t>
  </si>
  <si>
    <t>Aportan evidencias del primer trimestre de 2022, correspondiente a estadísticas de la WEB de la Subred Sur Occidente ESE.</t>
  </si>
  <si>
    <t>Fortalecer los comportamientos íntegros de los colaboradores en el ejercicio diario  de los valores y principios construidos colectivamente mediante la implementación y monitorización de estrategias encaminadas a la transformación Cultural Organizacional  de la Subred Integrada de Servicios de Salud Sur Occidente E.S.E.</t>
  </si>
  <si>
    <t>Componente 6: Plan de Gestión de Integridad</t>
  </si>
  <si>
    <t xml:space="preserve">Dirección de Gestión de Talento Humano </t>
  </si>
  <si>
    <t>Oficina Asesora Desarrollo Institucional (Planeación Estratégica) - Oficina Asesora de Comunicaciones - Oficina de TICS - Oficina de Participación Comunitaria y Atención al Ciudadano - Líderes de Proceso</t>
  </si>
  <si>
    <t xml:space="preserve">Meta </t>
  </si>
  <si>
    <t>Cumplir anualmente el 95% del plan de Gestión de integridad</t>
  </si>
  <si>
    <t xml:space="preserve">Alistamiento
</t>
  </si>
  <si>
    <t xml:space="preserve">Identificar los Gestores de Integridad </t>
  </si>
  <si>
    <t xml:space="preserve">Listado actualizado de gestores de integridad y Resolución </t>
  </si>
  <si>
    <t xml:space="preserve">Dirección de Gestión del Talento Humano </t>
  </si>
  <si>
    <t>Con el fin de involucrar a todos los colaboradores de la Subred Sur Occidente E.S.E; realiza convocatoria por medio de los diferentes canales de comunicación, Y se socializa el link (https://forms.gle/8q5HVkio8fZULVqd7) de inscripción voluntaria al grupo, Esta convocatoria se comienza a realizar desde el 14 hasta el 27de enero 2022 logrando la participación de 12 servidores y todos los Directivos y jefes de oficina, incluyendo las Subgerencias y Gerencia de la Subred.
Finalmente se genera reconocimiento de forma oficial mediante acto administrativo expedido por la más alta autoridad de la entidad correspondiente, Resolución Nº140 del 02 de marzo  2022 “Por la cual se designan los Gestores de Integridad de la Subred Integrada de Servicios de Salud Sur Occidente E.S.E.”</t>
  </si>
  <si>
    <t xml:space="preserve">1. Informe de Metodología para elección de gestores.
1.1  Resolución N° 140 del 02 de marzo de 2022 POR MEDIO DE LA CUAL SE DESIGNAN LOS GESTORES DE INTEGRIDAD DE LA SUBRED INTEGRADA DE SERVICIOS DE SALUD SUR OCCIDENTE E.S.E.”
</t>
  </si>
  <si>
    <t xml:space="preserve">Se observa cumplimiento a la actividad, toda vez que, se suscribió por parte de la Gerencia la Resolución N° 140 del 02 de marzo de 2022, por medio de la cual se designaron a los gestores de integridad de la Subred Integrada de Servicios de Salud Sur Occidente ESE. 
</t>
  </si>
  <si>
    <t>Armonización</t>
  </si>
  <si>
    <t>Divulgar los resultados de la medición de la apropiación del Código de Integridad</t>
  </si>
  <si>
    <t xml:space="preserve">Actas o productos de socialización </t>
  </si>
  <si>
    <t>I y II Cuatrimestre</t>
  </si>
  <si>
    <r>
      <t>La divulgación de los resultados de la encuesta de medición del conocimiento y percepción de Código de Integridad se realiza en las unidades de forma paulatina, a través del enunciado</t>
    </r>
    <r>
      <rPr>
        <b/>
        <i/>
        <sz val="15"/>
        <color indexed="8"/>
        <rFont val="Arial Narrow"/>
        <family val="2"/>
      </rPr>
      <t xml:space="preserve"> 687 colaboradores dicen…</t>
    </r>
    <r>
      <rPr>
        <sz val="15"/>
        <color indexed="8"/>
        <rFont val="Arial Narrow"/>
        <family val="2"/>
      </rPr>
      <t xml:space="preserve">  los abordajes en las unidades para esta vigencia se realizaron a través de diferentes estrategias, para este primer cuatrimestre participamos en las ferias de acreditación con el eje de transformación cultural divulgando mencionados resultados 509 colaboradores, se adjunta los respectivos soportes del mismo.</t>
    </r>
  </si>
  <si>
    <t>2. Resultados de la encuesta de medición del conocimiento y percepción de Código de Integridad.
2.1 anexos lidicos de socialización.
2.2 listasdos de participantes en socilización</t>
  </si>
  <si>
    <t>Se evidencia la divulgación de los resultados obtenidos producto de la medición de la apropiación del Código de Integridad en la Subred Sur Occidente ESE.
1. Se presenta informe de apropiación Código de Integridad Subred Sur Occidente año 2021.
2. Actas de socialización de las reuniones en las cuales se da a conocer los resultados de la medición del código de integridad, las cuales fueron llevadas a cabo en los meses de marzo y abril de 2022.</t>
  </si>
  <si>
    <t>Diagnóstico</t>
  </si>
  <si>
    <t>Medición del enfoque de integridad en la cultura de la  Subred</t>
  </si>
  <si>
    <t xml:space="preserve">Informe de Resultados de implementación del codigo de integridad </t>
  </si>
  <si>
    <t>No aplica para este corte.</t>
  </si>
  <si>
    <t>Implementación</t>
  </si>
  <si>
    <t xml:space="preserve">Plan de trabajo de gestores de integridad </t>
  </si>
  <si>
    <t>Participar en los espacios de formación en temas relacionados: transparencia y conflicto de interés.</t>
  </si>
  <si>
    <t>Seguimiento a la ejecución del plan de trabajo de gestores de integridad.</t>
  </si>
  <si>
    <t>Seguimiento y Evaluación</t>
  </si>
  <si>
    <t xml:space="preserve">Seguimiento y evaluación de las acciones incluidas en el plan de gestión de integridad . </t>
  </si>
  <si>
    <t>Informe de evaluación del plan de gestión de integridad</t>
  </si>
  <si>
    <t>COMPONENTE / ESTRATEGIA</t>
  </si>
  <si>
    <r>
      <t xml:space="preserve">Cantidad Actividades
</t>
    </r>
    <r>
      <rPr>
        <i/>
        <sz val="12"/>
        <color theme="1"/>
        <rFont val="Arial"/>
        <family val="2"/>
      </rPr>
      <t>Planeadas para el período</t>
    </r>
  </si>
  <si>
    <r>
      <t xml:space="preserve">Nivel de cumplimiento </t>
    </r>
    <r>
      <rPr>
        <b/>
        <sz val="14"/>
        <color theme="1"/>
        <rFont val="Arial"/>
        <family val="2"/>
      </rPr>
      <t>Cuatrimestre I - 2022</t>
    </r>
  </si>
  <si>
    <t>ZONA</t>
  </si>
  <si>
    <t>Nivel de Avance
Año 2022</t>
  </si>
  <si>
    <r>
      <t xml:space="preserve">1. </t>
    </r>
    <r>
      <rPr>
        <b/>
        <sz val="16"/>
        <rFont val="Arial"/>
        <family val="2"/>
      </rPr>
      <t>Gestión del Riesgo de Corrupción</t>
    </r>
  </si>
  <si>
    <t>ALTA</t>
  </si>
  <si>
    <r>
      <t xml:space="preserve">2. </t>
    </r>
    <r>
      <rPr>
        <b/>
        <sz val="16"/>
        <rFont val="Arial"/>
        <family val="2"/>
      </rPr>
      <t>Racionalización de Trámites</t>
    </r>
  </si>
  <si>
    <r>
      <t xml:space="preserve">3. </t>
    </r>
    <r>
      <rPr>
        <b/>
        <sz val="16"/>
        <rFont val="Arial"/>
        <family val="2"/>
      </rPr>
      <t>Rendición de Cuentas</t>
    </r>
  </si>
  <si>
    <r>
      <t xml:space="preserve">4. </t>
    </r>
    <r>
      <rPr>
        <b/>
        <sz val="16"/>
        <rFont val="Arial"/>
        <family val="2"/>
      </rPr>
      <t>Mecanismos para Mejorar la Atención al Ciudadano</t>
    </r>
  </si>
  <si>
    <r>
      <t xml:space="preserve">5. </t>
    </r>
    <r>
      <rPr>
        <b/>
        <sz val="16"/>
        <rFont val="Arial"/>
        <family val="2"/>
      </rPr>
      <t>Mecanismos para la Transparencia y el Acceso a la Información</t>
    </r>
  </si>
  <si>
    <t>MEDIA</t>
  </si>
  <si>
    <r>
      <t xml:space="preserve">6. </t>
    </r>
    <r>
      <rPr>
        <b/>
        <sz val="16"/>
        <rFont val="Arial"/>
        <family val="2"/>
      </rPr>
      <t>Plan de Gestión de Integridad</t>
    </r>
  </si>
  <si>
    <t>TOTAL ACTIVIDADES</t>
  </si>
  <si>
    <t>MATRIZ INSTITUCIONAL DE RIESGOS DE CORRUPCIÓN</t>
  </si>
  <si>
    <t xml:space="preserve">Versión </t>
  </si>
  <si>
    <t xml:space="preserve">Fecha de aprobación </t>
  </si>
  <si>
    <t>Código</t>
  </si>
  <si>
    <t>01-01-FO-0014</t>
  </si>
  <si>
    <t>TIPO DE PROCESO:</t>
  </si>
  <si>
    <t xml:space="preserve">PROCESO : </t>
  </si>
  <si>
    <t>LÍDER RESPONSABLE:</t>
  </si>
  <si>
    <t xml:space="preserve">SUBPROCESO RESPONSABLE: </t>
  </si>
  <si>
    <t xml:space="preserve">3.  IDENTIFICACIÓN DE RIESGOS </t>
  </si>
  <si>
    <t>4.  EVALUACIÓN DE RIESGOS</t>
  </si>
  <si>
    <t xml:space="preserve">5.  ANALISIS DE CONTROLES </t>
  </si>
  <si>
    <t xml:space="preserve">6.  VALORACIÓN DEL RIESGO </t>
  </si>
  <si>
    <t xml:space="preserve">7.  PLAN DE ACCIÓN </t>
  </si>
  <si>
    <t>AUTOCONTROL</t>
  </si>
  <si>
    <t>TERCER ORDEN:  A CARGO DE CONTROL INTERNO 
Como evaluador independiente de la administración del riesgo, realizará el seguimiento anual  y/ o conforme al Programa Anual de Auditorias</t>
  </si>
  <si>
    <t>IDENTIFICACIÓN</t>
  </si>
  <si>
    <t>RIESGO ANTES DE CONTROLES / RIESGO INHERENTE</t>
  </si>
  <si>
    <t xml:space="preserve">ESTRUCTURA DEL CONTROL </t>
  </si>
  <si>
    <t xml:space="preserve">RIESGOS RESIDUAL </t>
  </si>
  <si>
    <t xml:space="preserve">8. SEGUIMIENTO </t>
  </si>
  <si>
    <t>No</t>
  </si>
  <si>
    <t xml:space="preserve">PROCESO </t>
  </si>
  <si>
    <t>OBJETIVO DEL PROCESO</t>
  </si>
  <si>
    <t>Tipo 
de Riesgo 
(Tipología)</t>
  </si>
  <si>
    <t xml:space="preserve">Impacto </t>
  </si>
  <si>
    <r>
      <t>Causa
Inmediata
(</t>
    </r>
    <r>
      <rPr>
        <sz val="14"/>
        <rFont val="Arial Narrow"/>
        <family val="2"/>
      </rPr>
      <t>iniciar con la palabra</t>
    </r>
    <r>
      <rPr>
        <b/>
        <sz val="14"/>
        <rFont val="Arial Narrow"/>
        <family val="2"/>
      </rPr>
      <t xml:space="preserve"> 
por)</t>
    </r>
  </si>
  <si>
    <r>
      <t>Causa
Raíz
(</t>
    </r>
    <r>
      <rPr>
        <sz val="14"/>
        <rFont val="Arial Narrow"/>
        <family val="2"/>
      </rPr>
      <t xml:space="preserve">iniciar con la palabra </t>
    </r>
    <r>
      <rPr>
        <b/>
        <sz val="14"/>
        <rFont val="Arial Narrow"/>
        <family val="2"/>
      </rPr>
      <t xml:space="preserve">
"debido a" "y")</t>
    </r>
  </si>
  <si>
    <r>
      <rPr>
        <b/>
        <sz val="14"/>
        <color theme="1"/>
        <rFont val="Arial Narrow"/>
        <family val="2"/>
      </rPr>
      <t>TIPO:</t>
    </r>
    <r>
      <rPr>
        <b/>
        <sz val="14"/>
        <color theme="0"/>
        <rFont val="Arial Narrow"/>
        <family val="2"/>
      </rPr>
      <t xml:space="preserve">
Interna / Externa 
del proceso
Interna / Externa 
de la Subred</t>
    </r>
  </si>
  <si>
    <t xml:space="preserve"> RIESGO</t>
  </si>
  <si>
    <t xml:space="preserve">Factor 
de Riesgo </t>
  </si>
  <si>
    <t xml:space="preserve">Clasificación
de Riesgo </t>
  </si>
  <si>
    <t xml:space="preserve">UBICACIÓN MAPA DE CALOR </t>
  </si>
  <si>
    <t xml:space="preserve">ANÁLISIS Y EVALUACIÓN DE CONTROLES PARA MITIGAR EL RIESGO </t>
  </si>
  <si>
    <t xml:space="preserve">DESPLAZAMIENTO MAPA DE CALOR </t>
  </si>
  <si>
    <t xml:space="preserve">1ra Linea de defensa </t>
  </si>
  <si>
    <t xml:space="preserve">2ra Linea de defensa </t>
  </si>
  <si>
    <t xml:space="preserve">ATRIBUTOS DE EFICIENCIA </t>
  </si>
  <si>
    <t xml:space="preserve">PROBABILIDAD </t>
  </si>
  <si>
    <t xml:space="preserve">IMPACTO </t>
  </si>
  <si>
    <t>RIESGO RESIDUAL
/ ZONA DE RIESGO</t>
  </si>
  <si>
    <t xml:space="preserve">TRATAMIENTO </t>
  </si>
  <si>
    <t xml:space="preserve">MAPA DE CALOR </t>
  </si>
  <si>
    <t xml:space="preserve">Estratégias para reducir el riesgo </t>
  </si>
  <si>
    <t xml:space="preserve">FRECUENCIA </t>
  </si>
  <si>
    <t>PROBABILIDAD</t>
  </si>
  <si>
    <t>IMPACTO</t>
  </si>
  <si>
    <t>RIESGO INHERENTE / ZONA DE RIESGO</t>
  </si>
  <si>
    <t>Descripcion 
del control</t>
  </si>
  <si>
    <t xml:space="preserve">AFECTACIÓN </t>
  </si>
  <si>
    <t xml:space="preserve">Cuantitativo </t>
  </si>
  <si>
    <r>
      <t xml:space="preserve">Porcentaje de efectividad 
</t>
    </r>
    <r>
      <rPr>
        <b/>
        <sz val="14"/>
        <color rgb="FF70FC81"/>
        <rFont val="Arial Narrow"/>
        <family val="2"/>
      </rPr>
      <t>(Y)</t>
    </r>
  </si>
  <si>
    <r>
      <t xml:space="preserve">Porcentaje de efectividad 
</t>
    </r>
    <r>
      <rPr>
        <b/>
        <sz val="14"/>
        <color rgb="FF3CFE5C"/>
        <rFont val="Arial Narrow"/>
        <family val="2"/>
      </rPr>
      <t>(X)</t>
    </r>
  </si>
  <si>
    <t xml:space="preserve">Cualitativo </t>
  </si>
  <si>
    <t xml:space="preserve">Estructura del control </t>
  </si>
  <si>
    <t xml:space="preserve">Lider / Gestor del proceso </t>
  </si>
  <si>
    <r>
      <t xml:space="preserve">Vigencia:     </t>
    </r>
    <r>
      <rPr>
        <b/>
        <sz val="14"/>
        <color rgb="FF92D050"/>
        <rFont val="Arial Narrow"/>
        <family val="2"/>
      </rPr>
      <t>2022</t>
    </r>
  </si>
  <si>
    <t xml:space="preserve">Lider del Eje de Gestión del Riesgo </t>
  </si>
  <si>
    <t xml:space="preserve">FRECUENCIA: ANUAL O DE ACUERDO A LO ESTABLECIDO EN EL PROGRAMA ANUAL DE AUDITORIAS </t>
  </si>
  <si>
    <t>TIPO</t>
  </si>
  <si>
    <t xml:space="preserve">IMPLEMENTACIÓN </t>
  </si>
  <si>
    <t>Resultado</t>
  </si>
  <si>
    <t xml:space="preserve">DOCUMENTACIÓN </t>
  </si>
  <si>
    <t xml:space="preserve">EVIDENCIA </t>
  </si>
  <si>
    <t xml:space="preserve">%
Probabilidad </t>
  </si>
  <si>
    <t xml:space="preserve">Probabilidad Residual 
Final </t>
  </si>
  <si>
    <t>%
Impacto</t>
  </si>
  <si>
    <t xml:space="preserve">Impacto 
Residual 
Final </t>
  </si>
  <si>
    <t>Plan de accion referido a la opcion: "REDUCIR"</t>
  </si>
  <si>
    <t xml:space="preserve">Contingencia en caso
 de materialización </t>
  </si>
  <si>
    <t>Fecha</t>
  </si>
  <si>
    <t>Verificación de Controles</t>
  </si>
  <si>
    <t>Verificacion de plan de Acción</t>
  </si>
  <si>
    <t>Materialización</t>
  </si>
  <si>
    <t xml:space="preserve">Verificación de Indicadores </t>
  </si>
  <si>
    <t>Observaciones</t>
  </si>
  <si>
    <t>Afectación</t>
  </si>
  <si>
    <t xml:space="preserve">Preventivo </t>
  </si>
  <si>
    <t>Detectivo</t>
  </si>
  <si>
    <t>Correctivo</t>
  </si>
  <si>
    <t>Automático</t>
  </si>
  <si>
    <t xml:space="preserve">Manual </t>
  </si>
  <si>
    <t xml:space="preserve">Documentado </t>
  </si>
  <si>
    <t xml:space="preserve">Sin documentar </t>
  </si>
  <si>
    <t xml:space="preserve">Continua </t>
  </si>
  <si>
    <t>Aleatoria</t>
  </si>
  <si>
    <t>Con registro</t>
  </si>
  <si>
    <t xml:space="preserve">Sin registro </t>
  </si>
  <si>
    <t xml:space="preserve">Actividad 
de Control </t>
  </si>
  <si>
    <t>Frecuencia</t>
  </si>
  <si>
    <t xml:space="preserve">Soportes </t>
  </si>
  <si>
    <t xml:space="preserve">Procesos y/o  Subprocesos responsables </t>
  </si>
  <si>
    <t>Responsable
Lider/gestor/
colaborador</t>
  </si>
  <si>
    <t>Eficiencia del Control</t>
  </si>
  <si>
    <t>Trimestre</t>
  </si>
  <si>
    <t xml:space="preserve">Trimestre </t>
  </si>
  <si>
    <t xml:space="preserve">Semestral </t>
  </si>
  <si>
    <t>SI</t>
  </si>
  <si>
    <t>NO</t>
  </si>
  <si>
    <t xml:space="preserve">CON </t>
  </si>
  <si>
    <t xml:space="preserve">ALE </t>
  </si>
  <si>
    <t>La matriz Institucional de riesgo inherente y residual presenta en el estado del proceso antes y después de aplicar los debidos controles</t>
  </si>
  <si>
    <t xml:space="preserve">Actividad a realizar </t>
  </si>
  <si>
    <t xml:space="preserve">Fecha de implementación </t>
  </si>
  <si>
    <t>Fecha de seguimiento</t>
  </si>
  <si>
    <t xml:space="preserve">Seguimiento </t>
  </si>
  <si>
    <t xml:space="preserve">Estado </t>
  </si>
  <si>
    <t xml:space="preserve">Plan de contingencia </t>
  </si>
  <si>
    <t xml:space="preserve">Proceso o subproceso responsable de la ejecucion del plan </t>
  </si>
  <si>
    <t xml:space="preserve">Profesional responsable de la ejecución </t>
  </si>
  <si>
    <t>I</t>
  </si>
  <si>
    <t>II</t>
  </si>
  <si>
    <t>III</t>
  </si>
  <si>
    <t>IV</t>
  </si>
  <si>
    <t>FECHA</t>
  </si>
  <si>
    <t>EVALUACIÓN INTEGRAL  - CUMPLIMIENTO</t>
  </si>
  <si>
    <t>OBSERVACIONES</t>
  </si>
  <si>
    <t>RECOMENDACIONES</t>
  </si>
  <si>
    <t>11. GESTIÓN FINANCIERA</t>
  </si>
  <si>
    <t>11. Administrar y gestionar de manera eficiente los recursos financieros que contribuya a la sostenibilidad y perdurabilidad de la Subred Sur Occidente a través del tiempo</t>
  </si>
  <si>
    <t xml:space="preserve">Corrupción </t>
  </si>
  <si>
    <t xml:space="preserve">Económica y Reputacional </t>
  </si>
  <si>
    <t>por desviación y/o perdida de recursos financieros,</t>
  </si>
  <si>
    <t>debido a la falta de seguimiento a los registros que afectan los saldos en caja y  bancos,</t>
  </si>
  <si>
    <t>INTERNA PROCESO</t>
  </si>
  <si>
    <t>Procesos</t>
  </si>
  <si>
    <t>Ejecución y administración de procesos</t>
  </si>
  <si>
    <t>80%
Al menos 1 vez en el último año.</t>
  </si>
  <si>
    <t>12 - 19 (CORRUPCIÓN)</t>
  </si>
  <si>
    <t>El grupo de Tesorería realiza diariamente el seguimiento, cruce y conciliación de la totalidad de la información que afecta caja y bancos</t>
  </si>
  <si>
    <t>Y</t>
  </si>
  <si>
    <t>CON</t>
  </si>
  <si>
    <t>El grupo de tesorería reliza diariamente el cruce de la información de recaudo.  Comparando los movimientos registrados en el sistema de información contra los valores reflejado en el reporte de "Movimientos Bancarios" plataforma del Banco y/o el reporte de la trasportadora de valores.</t>
  </si>
  <si>
    <t>Diario</t>
  </si>
  <si>
    <t xml:space="preserve">Conciliacion Bancaria, Boletin de Caja y Bancos, Acta de Conciliación de recaudo Tesoreria -Cartera, Conciliación  Tesoreria Contabilidad, </t>
  </si>
  <si>
    <t>Facturación, Tesorería y Cartera</t>
  </si>
  <si>
    <t>Gloria Marcela Burgos Torres - Profesional Especializado
Sandra Jineth Tafur Hernandez - Lider Facturación
Luz Yaneth Gomez Ruiz - Tesorera
Carlos Enrique Herrera - Lider Cartera</t>
  </si>
  <si>
    <t>Evitar</t>
  </si>
  <si>
    <t>En caso de que en el proceso de arqueos de caja se evidencie alguna diferencia por faltante de recursos, el área de tesorería procede a notificar al líder del proceso  de Facturación y al Director Financiero, con el fin de que se tomen las medidas correspondientes.</t>
  </si>
  <si>
    <t>Tesorería</t>
  </si>
  <si>
    <t>Tesorera</t>
  </si>
  <si>
    <t>de igual forma  la no realización de  los arqueos de caja en los diferentes puntos de atención y de recaduo de la Subred</t>
  </si>
  <si>
    <t>El grupo de Tesorería realiza periodicamene arqueos Sorpresivos a las cajas de los puntos de atención de la Subred , con el fin de confrontar los valores recaudados contra los registros del sistema de información</t>
  </si>
  <si>
    <t>El grupo de tesorería realiza arqueos de caja de forma sorpresiva en los diferentes puntos de atención y recaudo de la Subred.</t>
  </si>
  <si>
    <t>Arqueos de Cajas</t>
  </si>
  <si>
    <t>Gloria Marcela Burgos Torres - Profesional Especializado
Luz Yaneth Gomez Ruiz - Tesorera</t>
  </si>
  <si>
    <t>y a la no verificación, cruce  y descargue del sistema de información de los pagos autorizados  por los diferentes conceptos,</t>
  </si>
  <si>
    <t>El grupo de Tesorería revisa uno a uno las causaciones y los respectivos soportes fisicos y/o matriz de pagos de los proveedores autorizados, con el fin de  generar los archivos de dispesrsión y comprobantes de egreso para el pago correspondiente.</t>
  </si>
  <si>
    <t>El grupo de tesorería revisa, verifica y genera los archivos de dispersión, comprobantes de egreso y notas bancarias  para los pagos autorizados  por todo concepto; comparandolos contra  la relación de envio y/o causaciones correspondientes</t>
  </si>
  <si>
    <t>Semanal</t>
  </si>
  <si>
    <t>Comprobantes de Dispersión del sistema de información y Reporte Proceso de la plataforma del Banco</t>
  </si>
  <si>
    <t xml:space="preserve">Tesoreria </t>
  </si>
  <si>
    <t>EXTERNA PROCESO</t>
  </si>
  <si>
    <t>por favorecer a un proveedor en el momento de cancelar las obligaciones, sin tener en cuenta la forma de pago establecida en el contrato y el respectivo respaldo presupuestal,</t>
  </si>
  <si>
    <t>Debido al cambio en las cláusulas contractuales y a la no socialización de estos cambios,</t>
  </si>
  <si>
    <t>El líder de tesorería verifica la forma de pago de cada proveedor-contrato según lo registrado en la matriz “BASE FORMA DE PAGO CONTRATOS 2020-2021-2022” que se encuentra en la carpeta compartida y que es actualizada por el área de Contratación de la Subred.</t>
  </si>
  <si>
    <t>El líder de tesorería verifica la forma de pago de cada proveedor-contrato según lo registrado en la matriz “BASE FORMA DE PAGO CONTRATOS 2020-2021-2022” que se encuentra en la carpeta compartida y que es actualizada por el área de Contratación de la Subred.  Esto con el fin de realizar la proyección de pagos a proveedores la cual es autorizada por parte de la Subgerencia Corporativa.</t>
  </si>
  <si>
    <t>Comprobante de dispersión, Comprobante de egreso, reporte del proceso de pago y matriz de OPS</t>
  </si>
  <si>
    <t>Tesoreria y cuentas por pagar.</t>
  </si>
  <si>
    <t>Gloria Marcela Burgos Torres - Profesional Especializado
Luz Yaneth Gomez Ruiz - Tesorera
Omar Rios Triana - Lider Presupuesto</t>
  </si>
  <si>
    <t>En caso de que en el proceso de revisión y cruce de los soportes físicos de proveedores autorizados para pago NO se cumplan con las condiciones contractuales y con los registros y soportes correspondientes, el grupo de tesorería devuelve los documentos a las áreas responsables del proceso (presupuesto, cuentas por pagar) y no se le da trámite para pago.</t>
  </si>
  <si>
    <t>de igual forma por la falta de respaldo presupuestal,</t>
  </si>
  <si>
    <t>El lider de cuentas por pagar y su equipo de trabajo verificaran la existencia del respaldo presupuestal, para el registro de la obligacion</t>
  </si>
  <si>
    <t>El lider de cuentas por pagar y/o su equipo verifica la existencia de los registros presupuestales que acompañan la obligacion.</t>
  </si>
  <si>
    <t>Disponibilida, registro, compromiso y giro presupuestal.</t>
  </si>
  <si>
    <t>Presupuesto y cuentas por pagar.</t>
  </si>
  <si>
    <t>no contar con un Acto administrativo</t>
  </si>
  <si>
    <t>El lider de cuentas por pagar y su equipo de trabajo verificaran la existencia del acto contractual que respalde la obligacion</t>
  </si>
  <si>
    <t>El lider de cuentas por pagar y/o su equipo verifica la existencia del acto administrativo (contratos, resoluciones, OPS, etc) que respalde la obligación.</t>
  </si>
  <si>
    <t>Actos Administrativos (contratos, resoluciones, OPS, etc)</t>
  </si>
  <si>
    <t>Cuentas por pagar</t>
  </si>
  <si>
    <t>Gloria Marcela Burgos Torres - Profesional Especializada
Omar Rios Triana - Lider Cuentas por Pagar</t>
  </si>
  <si>
    <t>y la ausencia de los reportes de las cuentas por pagar adquiridas por la Subred.</t>
  </si>
  <si>
    <t>El lider de cuentas por pagar generara los reportes de las cuentas por pagar causadas de forma mensual y por edades, para ser entregadas a la tesorera.</t>
  </si>
  <si>
    <t>El lider de cuentas por pagar generara los reportes de las cuentas por pagar mensuales y por edades..</t>
  </si>
  <si>
    <t>Reportes cuentas por pagar mensuales y por edades.</t>
  </si>
  <si>
    <t>15. GESTIÓN JURÍDICA</t>
  </si>
  <si>
    <t>15. Asesorar, representar y defender en asuntos jurídicos -administrativos y judiciales internos y externos relacionados con las actividades desarrolladas en la Subred Integrada de Servcios de Salud Sur Occidente ESE, con el propósito de prevenir el daño antijurídico.</t>
  </si>
  <si>
    <t>Por el vencimiento de términos o la prescrición del proceso.</t>
  </si>
  <si>
    <t>Debido a una  posible omision o negligencia  del funcionario  o contratista  que  mediante interpretaciones subjetivas de las normas vigentes,  evite o posterge su aplicación.</t>
  </si>
  <si>
    <t xml:space="preserve">Fraude Interno </t>
  </si>
  <si>
    <t>6 - 11 (CORRUPCIÓN)</t>
  </si>
  <si>
    <t>El apoyo administrativo o el profesional que designe la jefatura de la oficina, debe verificar el informe mesual contable del sistema Siproj Web en el que se relacionará las desiciones tanto de primera como de segunda instancia.</t>
  </si>
  <si>
    <t>Revisar e identificar las sentencias judiciales  favorables y desfavorables, derivadas de los procesos judiciales.</t>
  </si>
  <si>
    <t xml:space="preserve">Informe mensual de procesos judiciales con base en la conciliación contable. </t>
  </si>
  <si>
    <t>Oficina Asesora Jurídica</t>
  </si>
  <si>
    <t>Jefe de la oficina asesora jurídica o el profesional que se designe.  ( Alejandra Maria Almario Chaves)</t>
  </si>
  <si>
    <t>Reducir</t>
  </si>
  <si>
    <t xml:space="preserve">Implememtación de una herramienta para visualizar las actividades pendientes de cada uno de los colaboradores de la oficina juridica. </t>
  </si>
  <si>
    <t>Jefe Oficina Asesora Jurídica</t>
  </si>
  <si>
    <t xml:space="preserve">Planeación </t>
  </si>
  <si>
    <t>Evaluación por el equipo designado por la jefe de la oficina Jurídica para evaluar y realizar las acciones correspondientes a la mitigación del riesgo.
Gestionar la acciones tendientes en la aplicación del Código General Disciplinario Ley 1952 del 2019.</t>
  </si>
  <si>
    <t>Oficina Asesora Jurídica.</t>
  </si>
  <si>
    <t>El profesional que designe la Jefe de la Oficina Jurídica. (Alejandra María Almario Chaves)</t>
  </si>
  <si>
    <t>y,  a la dilación o la no presentación de la acción judicial de  conformidad a los procedimientos y normatividad vigente.</t>
  </si>
  <si>
    <t>El profesional (abogado)  a cargo de cada proceso judicial debe realizar en el  sistema de informacion de procesos judiciales SIROJ WEB, el registro, actulización  de las piezas procesales y  posteriormente la calificación trimestral,  de cada proceso asignado a su cargo.</t>
  </si>
  <si>
    <t xml:space="preserve">Revisar e identificar  el éxito procesal de conformidad al informe genrado por el aplicativo Siproj Web. </t>
  </si>
  <si>
    <t>Informe mensual de procesos judiciales con base a la relación descargada del sistema de información de procesos judiciales SIPROJ WEB.</t>
  </si>
  <si>
    <t>por alteración o falsedad en documento público</t>
  </si>
  <si>
    <t>debido a que en cumplimiento de sus actividades, funciones o poder otorgado,  allegue como prueba, algún documental que contenga una falsedad, oculte total o parcialmente la verdad,</t>
  </si>
  <si>
    <t>100%
Mas de 1 vez al año.</t>
  </si>
  <si>
    <t>Los diferentes informes a entes de control y control interno disciplinario dejarán constancia de la trazabilidad y veracidad de la información suministrada por los diferentes funcionarios y contratistas en su autonomía y cumplimiento de sus funciones y obligaciones.</t>
  </si>
  <si>
    <t>ALE</t>
  </si>
  <si>
    <t>Realizar seguimientos por el profesional designado por la jefatura de la oficina a las observaciones que se deriven de informes generados por los  entes de control  de la entidad o alertas que se puedan evidenciar.</t>
  </si>
  <si>
    <t>Informes a entes de control y control interno disciplinario.</t>
  </si>
  <si>
    <t>Jefe de la oficina asesora jurídica. (asignada, Alejandra Maria Almario Chaves)</t>
  </si>
  <si>
    <t xml:space="preserve">mantener los controles existentes, por control interno disciplinario para el funcionario de planta, contratación o Talento Humano cuando es contratista. </t>
  </si>
  <si>
    <t>31/012/2022</t>
  </si>
  <si>
    <t>31/02/2022</t>
  </si>
  <si>
    <t xml:space="preserve">En ejecución </t>
  </si>
  <si>
    <t>Gestionar la acciones tendientes en la aplicación del Código General Disciplinario Ley 1952 del 2019.
Iniciar lo correspondiente al lo consagrado en el Código Penal Colombiano</t>
  </si>
  <si>
    <t>El profesional que designe la Jefe de la Oficina Jurídica. (Alejandra María Almario Chaves).</t>
  </si>
  <si>
    <t>y la ausencia de integridad y ética de los colaboradores del proceso</t>
  </si>
  <si>
    <t>EXTERNA SUBRED</t>
  </si>
  <si>
    <t>06. GESTIÓN DEL RIESGO EN SALUD</t>
  </si>
  <si>
    <t>07. Prestar una atención integral a los usuarios que acuden a los servicios de hospitalización de la Subred Suroccidente, mediante la atención integral con criterios de oportunidad, accesibilidad, pertinencia y seguridad, en el marco de una atención humanizada con información clara, educación sobre su estado de salud y una optima utilización de recursos, que contribuya al restablecimiento de su salud o definición de conducta de acuerdo a las necesidades y expectativas de salud identificadas, minimizando al máximo los riesgos en la prestación del servicio</t>
  </si>
  <si>
    <t>por uso indebido de los conceptos sanitarios,</t>
  </si>
  <si>
    <t>debido a la falta de adherencia al plan anticorrupción de la Institución,</t>
  </si>
  <si>
    <t>Talento Humano</t>
  </si>
  <si>
    <t>Los lideres de lineas del componente de vigilancia sanitaria fortaleceran las acciones de inducción y reinducción a todos los colaboradores, socializando el plan anticorrupción de la institución</t>
  </si>
  <si>
    <t>Los lideres de linea del componente de vigilancia sanitaria realziaran la parametrizacion del documento del riesgo</t>
  </si>
  <si>
    <t>Avance en documentacion del riesgo</t>
  </si>
  <si>
    <t>Vigilancia en salud ambiental</t>
  </si>
  <si>
    <t>Yamile Cano Herrera - Profesional de Apoyo PSPIC</t>
  </si>
  <si>
    <t>Realizar el reporte al area de juridica con los soportes que evidencian la presunta falta de veracidad a fin de tener un seguimiento y acompañamiento juridico en caso que estos soportes sean motivo de hallazgo por parte de la secretaria distrital de salud</t>
  </si>
  <si>
    <t>Vigilancia en Salud Ambiental</t>
  </si>
  <si>
    <t>Lider Componente -  Jenny Constanza Bermudez Garcia</t>
  </si>
  <si>
    <t>de igual forma al no respeto por los dineros públicos,</t>
  </si>
  <si>
    <t xml:space="preserve">Los lideres de lineas del componente de vigilancia sanitaria realizaran acompamiento en campo verificando el buen uso de las actas con conceptos sanitarios favorables
</t>
  </si>
  <si>
    <t>Los lideres de linea del componente de vigilancia sanitaria realizaran induccion y reinduccion al talento humano con enfoque en el plan anticorrupcion</t>
  </si>
  <si>
    <t>Actas de socializacion por linea de intervencion</t>
  </si>
  <si>
    <t>dificultad en la supervisión del trabajo en campo al 100% del personal que desarrolla acciones extramurales</t>
  </si>
  <si>
    <t xml:space="preserve">Los lideres de lineas del componente de vigilancia sanitaria realizaran proauditoria concurrente a las acciones extramurales y con el control en la codificación y consecutivos a los  documentos(actas de visita IVC).
</t>
  </si>
  <si>
    <t>Los lideres de linea del componente de vigilancia sanitaria realizaran preauditorias en campo a establecimientos con conceptos favorables</t>
  </si>
  <si>
    <t xml:space="preserve">Trimestral </t>
  </si>
  <si>
    <t>Actas de acompañamiento en campo con lista de chequeo</t>
  </si>
  <si>
    <t>y el ofrecimiento de dadivas o contraprestaciones por conceptos sanitarios favorables por parte de los propietarios a funcionarios del PSPIC.</t>
  </si>
  <si>
    <t>18. GESTIÓN DE CONTRATACIÓN</t>
  </si>
  <si>
    <t>18. Adelantar los procesos precontractual, contractual y poscontractual</t>
  </si>
  <si>
    <t>por omitir la realización transaccional de manera electrónica de cualquier proceso contractual de la Subred,</t>
  </si>
  <si>
    <t>debido a la falta de control de los procesos realizados transaccionalmente por la plataforma SECOP II .</t>
  </si>
  <si>
    <t>El colaborador designado por el Director de Contratación de pérfil Tecnologo Administrativo, diligenciará diariamente la Matriz Contractual de Bienes y Servicios (cuando se trate de contratos nuevos); cuando se realicen modificaciones contractuales a contratos en ejecución el diligenciamiento se realizará semanalmente</t>
  </si>
  <si>
    <t>El colaborador designado por el Director de Contratación de pérfil Tecnologo Administrativo, diligencia la Matriz Contractual verificando la información en Secop II al momento de registrar los datos del proceso contractual</t>
  </si>
  <si>
    <t>Diaria</t>
  </si>
  <si>
    <t>Matriz Contractaual Bienes y Servicios
Plataforma SECOP II</t>
  </si>
  <si>
    <t>Dirección de Contratación</t>
  </si>
  <si>
    <t>Mónica E. González Montes
Martha Rodríguez Cortés</t>
  </si>
  <si>
    <t>El Director de Contratación revisará la totalidad de los procesos del período donde se materializó el riesgo (último mes), realizando un diagnótico de la situación presentada e informará a la Oficina de Control Interno y a los entes de control (si es necesario)</t>
  </si>
  <si>
    <t>Director de Contratación</t>
  </si>
  <si>
    <t>y al desconocimiento de las plataformas administradas por Colombia Compra Eficiente</t>
  </si>
  <si>
    <t>El Director de Contratación, el tecnologo administrativo responsable del diligenciamiento de la Matriz y el apoyo administrativo de la Dirección, realizarán sobre muestreo aleatorio verificación de la información consignada en la matriz Contractual de Bienes y Servicios</t>
  </si>
  <si>
    <t>La Directora de Contratación, el tecnologo administrativo y el apoyo administrativo de la Dirección, realizarán muestreo aleatorio para confirmar la información de la Matriz Contractual de bienes y servicios</t>
  </si>
  <si>
    <t>Actas de revisión de muestreo aleatorio. 
Matriz Contractual de Bienes y Servicios.
Plataforma SECOP II</t>
  </si>
  <si>
    <t>El Director de Contratación, el colaborador designado para realizar la actividad y el apoyo administrativo de la Dirección, revisarán mensualmente las actualizaciones de las plataformas electrónicas realizadas por Colombia Compra Eficiente (Si las hay)</t>
  </si>
  <si>
    <t>La Directora de contratación revisará las actualizaciones (si las hay) de la plataforma SECOP II para socializarlas al equipo de trabajo</t>
  </si>
  <si>
    <t>Actas de verificación de las plataformas electrónicas.
SECOP II</t>
  </si>
  <si>
    <t>por adjudicar contratos a oferentes con malas prácticas o que representen un riesgo de lavado de activos y de financiación del terrorismo</t>
  </si>
  <si>
    <t xml:space="preserve">Debido a la falta de control de los procesos realizados transaccionalmente por la plataforma SECOP II </t>
  </si>
  <si>
    <t>El Apoyo Administrativo designado por la Dirección, revisará mensualmente la Matriz Contractual de Bienes y Servicios verificando que en el proceso de SECOP II se haya realizado la consulta respectiva.</t>
  </si>
  <si>
    <t xml:space="preserve">El apoyo administrativo designado por la Dirección de Contratación verifica la información de cada proceso de la Matriz Contractual de Bienes y Servicios revisando en SECOP II si se realizó la consulta respectiva </t>
  </si>
  <si>
    <t>Acta de Verificación.
Matriz Contractual Bienes y Servicios
SECOP II</t>
  </si>
  <si>
    <t>y la omisión de la verificación en listas restrictivas de los terceros interesados en contratar con la Subred</t>
  </si>
  <si>
    <t>Los colaboradores del proceso precontractual realizarán la verificación de los terceros que participan en los proceso de Contratación de la Subred</t>
  </si>
  <si>
    <t>Los colaboradores del subproceso precontractual designados por la Dirección para iniciar el proceso de contratación, deberán verificar en listas restrictivas a los terceros interesados en participar</t>
  </si>
  <si>
    <t>Verificación en listas Restrictivas.
SECOP II</t>
  </si>
  <si>
    <t>13. GESTIÓN DE TICS</t>
  </si>
  <si>
    <t>13. Establecer políticas, manuales, guías y procedimientos para los recursos tecnológicos de la Subred Integrada de Servicios de Salud Sur Occidente ESE que genere eficiencia, eficacia en la administración, uso y operación de la plataforma tecnológica con la cual cuenta la entidad , estableciendo planes de reposición, mantenimiento y operación de la misma, atendiendo de esta manera las necesidades de los clientes internos y externos en los procesos transversales que impliquen el uso de tecnología biomédicas, recursos y servicios tecnológicos y sistemas de información.</t>
  </si>
  <si>
    <t>por manipulación indebida de la información con intereses personales o a terceros,</t>
  </si>
  <si>
    <t>debido a inseguridad en las politicas de autenticación y contraseñas de los sistemas de informacion</t>
  </si>
  <si>
    <t xml:space="preserve">Fraude Externo </t>
  </si>
  <si>
    <t>La oficina de sistemas de información en colaboración con los coordinadores velara por el cumplimiento de las políticas de seguridad de la información establecías en el manual de seguridad de la información referente a la Política de contraseñas, así mismo por la ejecución del procedimiento gestión de usuarios y contraseñas.</t>
  </si>
  <si>
    <t>Los técnicos de la mesa de ayuda de sistemas de informacion atenderan los tickets y  brindaran la inducción a los usuarios que solicitan la creación de usuarios en el sistema de información hospitalario.</t>
  </si>
  <si>
    <t>Reportes de ticket mesa de ayuda y/o consultas del Sistema de informacion 
Reporte de usuarios con induccion</t>
  </si>
  <si>
    <t>OFICINA TICS</t>
  </si>
  <si>
    <t>COORDINADOR BASES DE DATOS, COORDINADOR MESA DE AYUDA, COORDINADOR SISTEMAS DE INFORMACION
MARIA ELCY HERNANDEZ</t>
  </si>
  <si>
    <t>Aplicación de los controles</t>
  </si>
  <si>
    <t>Jefe TICS</t>
  </si>
  <si>
    <t>Copias sistematicas de las BD del sistema de información</t>
  </si>
  <si>
    <t>TICS</t>
  </si>
  <si>
    <t>ADMIN DBA</t>
  </si>
  <si>
    <t xml:space="preserve">o por ofrecimiento de dadivas por parte de personal interno o externo  o presiones indebidas </t>
  </si>
  <si>
    <t>INTERNA SUBRED</t>
  </si>
  <si>
    <t>La Oficina de sistemas de información con los coordinadores validaran periodicamente la adherencia de los colaboradores de la subred por medio de estrategias orientadas a la gestión de seguridad de la información</t>
  </si>
  <si>
    <t>La Oficina Tics a través de la coordinación de gestion TICs realizara estrategias de divulgación de seguridad de la información.</t>
  </si>
  <si>
    <t>Actas de socializacion, piezas comunicativas, ticket comunicaciones</t>
  </si>
  <si>
    <t>COORDINADOR GESTION TICS</t>
  </si>
  <si>
    <t xml:space="preserve">La Oficina de sistemas de información con los coordinadores validaran periodicamentere los usuarios activos en el uso de los sistemas de información </t>
  </si>
  <si>
    <t>El coordinador de sistemas de información a través del administrador de Bases de datos revisara los usuarios en el sistema de informacion hospitalario (Dinamica) para inactivar los que no usan el sistema por una periodiciad de 60 dias</t>
  </si>
  <si>
    <t>Reporte y analisis de datos de usuarios en el sistema hospitalario</t>
  </si>
  <si>
    <t>La oficina de sistemas de información TICS pondrá en funcionamiento un mecanismo que bloqueará el acceso al sistema de información misional de colaboradores que no hayan ingresado a mas de 90 días.</t>
  </si>
  <si>
    <t>el Administrador de BD, validara que todos los usuarios tengan la caducidad de la clave de acceso en el sistema de informacion.</t>
  </si>
  <si>
    <t>Reporte de usuarios, consulta en sistema Hospitalario.</t>
  </si>
  <si>
    <t>La oficina de sistemas realizará la desactivación de usuarios de los sistemas de información misionales acorde a los paz y salvos expedidos por los respectivos supervisores de contrato o jefes de colaboradores planta.</t>
  </si>
  <si>
    <t>Los coordinadores de la oficina TICs, revisaran que las solicitudes de retiro para firma de paz y salvo se hayan retirado del sistema de información.</t>
  </si>
  <si>
    <t>Reporte de usuarios retirados vs validacion sistema hospitalrio</t>
  </si>
  <si>
    <t>TALENTO HUMANO
CONTRATACION
TICS</t>
  </si>
  <si>
    <t>PLAN PARA LA FORMULACIÓN, ADOPCIÓN Y PUBLICACIÓN DEL PAAC 2022</t>
  </si>
  <si>
    <t>N°</t>
  </si>
  <si>
    <t>ACTIVIDAD</t>
  </si>
  <si>
    <t>PARTICIPANTES</t>
  </si>
  <si>
    <t xml:space="preserve">LUGAR </t>
  </si>
  <si>
    <t>HORARIO</t>
  </si>
  <si>
    <t>Revisión del PAAC 2022</t>
  </si>
  <si>
    <t>Líderes de Procesos y Subprocesos que tiene actividad establecida en PAAC 2022</t>
  </si>
  <si>
    <t>Oficina de Planeación Estrategica</t>
  </si>
  <si>
    <t>jornada de trabajo</t>
  </si>
  <si>
    <t>Citación a construcción del  PAAC 2021  enviada por correo electrónico con el archivo adjunto del PAAC 2022</t>
  </si>
  <si>
    <t>Lideres de Procesos y Subprocesos que tiene actividad establecida en PAAC 2022</t>
  </si>
  <si>
    <t xml:space="preserve">Construccion participativa PAAC 2022 para sesión participativa con grupos de interes (Ciudadania, gremios, Universidades, proveedores y cliente interno) </t>
  </si>
  <si>
    <t>Lideres de Procesos y Subprocesos   - Ciudadania,  Oficina de Control Interno y Oficina desarrollo Institucional - Planeación Estrategica</t>
  </si>
  <si>
    <t xml:space="preserve">SESION VIRTUAL </t>
  </si>
  <si>
    <t>8:00 am - 9:30 am</t>
  </si>
  <si>
    <t xml:space="preserve">Ajustes del PAAC de acuerdo a la sesión de formulación realizada en conjunto </t>
  </si>
  <si>
    <t>Oficina desarrollo Institucional - Planeación Estrategica</t>
  </si>
  <si>
    <t>Publicación en pagina web del PAAC 2022</t>
  </si>
  <si>
    <t xml:space="preserve">Oficina desarrollo Institucional - Planeación Estrategica - Oficina de Comunicaciones </t>
  </si>
  <si>
    <t>Pagina Web Subred Sur Occidente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</si>
</sst>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m&quot; de &quot;yyyy"/>
    <numFmt numFmtId="165" formatCode="mmmm\ yyyy"/>
    <numFmt numFmtId="166" formatCode="mmmm\ /yyyy"/>
    <numFmt numFmtId="167" formatCode="mmmm/yyyy"/>
    <numFmt numFmtId="168" formatCode="0.0%"/>
  </numFmts>
  <fonts count="122">
    <font>
      <sz val="11"/>
      <color theme="1"/>
      <name val="Calibri"/>
      <family val="2"/>
      <scheme val="minor"/>
    </font>
    <font>
      <b/>
      <sz val="12"/>
      <color indexed="8"/>
      <name val="Arial"/>
      <family val="2"/>
    </font>
    <font>
      <sz val="9"/>
      <color indexed="81"/>
      <name val="Tahoma"/>
      <family val="2"/>
    </font>
    <font>
      <b/>
      <sz val="9"/>
      <color indexed="81"/>
      <name val="Tahoma"/>
      <family val="2"/>
    </font>
    <font>
      <sz val="8"/>
      <name val="Calibri"/>
      <family val="2"/>
    </font>
    <font>
      <sz val="11"/>
      <color rgb="FF000000"/>
      <name val="Calibri"/>
      <family val="2"/>
    </font>
    <font>
      <b/>
      <sz val="11"/>
      <color indexed="8"/>
      <name val="Arial"/>
      <family val="2"/>
    </font>
    <font>
      <sz val="11"/>
      <color theme="1"/>
      <name val="Arial"/>
      <family val="2"/>
    </font>
    <font>
      <sz val="11"/>
      <color indexed="8"/>
      <name val="Arial"/>
      <family val="2"/>
    </font>
    <font>
      <sz val="11"/>
      <name val="Arial"/>
      <family val="2"/>
    </font>
    <font>
      <b/>
      <sz val="11"/>
      <name val="Arial"/>
      <family val="2"/>
    </font>
    <font>
      <sz val="12"/>
      <color theme="1"/>
      <name val="Arial"/>
      <family val="2"/>
    </font>
    <font>
      <sz val="12"/>
      <color indexed="8"/>
      <name val="Arial"/>
      <family val="2"/>
    </font>
    <font>
      <sz val="12"/>
      <name val="Arial"/>
      <family val="2"/>
    </font>
    <font>
      <sz val="10"/>
      <name val="Arial"/>
      <family val="2"/>
    </font>
    <font>
      <sz val="10"/>
      <color indexed="8"/>
      <name val="SansSerif"/>
    </font>
    <font>
      <b/>
      <sz val="10"/>
      <color indexed="8"/>
      <name val="SansSerif"/>
    </font>
    <font>
      <b/>
      <sz val="14"/>
      <color indexed="8"/>
      <name val="Arial"/>
      <family val="2"/>
    </font>
    <font>
      <sz val="12"/>
      <color theme="1"/>
      <name val="Calibri"/>
      <family val="2"/>
      <scheme val="minor"/>
    </font>
    <font>
      <sz val="14"/>
      <color indexed="8"/>
      <name val="Arial"/>
      <family val="2"/>
    </font>
    <font>
      <sz val="14"/>
      <color theme="1"/>
      <name val="Arial"/>
      <family val="2"/>
    </font>
    <font>
      <b/>
      <sz val="26"/>
      <color theme="0"/>
      <name val="Arial"/>
      <family val="2"/>
    </font>
    <font>
      <b/>
      <sz val="16"/>
      <color indexed="8"/>
      <name val="Arial Narrow"/>
      <family val="2"/>
    </font>
    <font>
      <b/>
      <sz val="18"/>
      <color indexed="8"/>
      <name val="Arial Narrow"/>
      <family val="2"/>
    </font>
    <font>
      <b/>
      <sz val="14"/>
      <color indexed="8"/>
      <name val="Arial Narrow"/>
      <family val="2"/>
    </font>
    <font>
      <sz val="14"/>
      <color indexed="8"/>
      <name val="Arial Narrow"/>
      <family val="2"/>
    </font>
    <font>
      <sz val="14"/>
      <color theme="1"/>
      <name val="Arial Narrow"/>
      <family val="2"/>
    </font>
    <font>
      <sz val="16"/>
      <color indexed="8"/>
      <name val="Arial Narrow"/>
      <family val="2"/>
    </font>
    <font>
      <sz val="16"/>
      <color theme="1"/>
      <name val="Arial Narrow"/>
      <family val="2"/>
    </font>
    <font>
      <b/>
      <sz val="16"/>
      <color theme="1"/>
      <name val="Arial Narrow"/>
      <family val="2"/>
    </font>
    <font>
      <b/>
      <sz val="18"/>
      <color theme="0"/>
      <name val="Arial Narrow"/>
      <family val="2"/>
    </font>
    <font>
      <b/>
      <sz val="36"/>
      <color theme="0"/>
      <name val="Arial Narrow"/>
      <family val="2"/>
    </font>
    <font>
      <b/>
      <sz val="36"/>
      <color rgb="FF92D050"/>
      <name val="Arial Narrow"/>
      <family val="2"/>
    </font>
    <font>
      <sz val="15"/>
      <color theme="1"/>
      <name val="Arial Narrow"/>
      <family val="2"/>
    </font>
    <font>
      <sz val="15"/>
      <color indexed="8"/>
      <name val="Arial Narrow"/>
      <family val="2"/>
    </font>
    <font>
      <b/>
      <sz val="15"/>
      <color indexed="8"/>
      <name val="Arial Narrow"/>
      <family val="2"/>
    </font>
    <font>
      <sz val="15"/>
      <name val="Arial Narrow"/>
      <family val="2"/>
    </font>
    <font>
      <b/>
      <sz val="15"/>
      <name val="Arial Narrow"/>
      <family val="2"/>
    </font>
    <font>
      <b/>
      <sz val="14"/>
      <color theme="1"/>
      <name val="Arial Narrow"/>
      <family val="2"/>
    </font>
    <font>
      <b/>
      <sz val="18"/>
      <color theme="1"/>
      <name val="Arial Narrow"/>
      <family val="2"/>
    </font>
    <font>
      <b/>
      <sz val="12"/>
      <color theme="1"/>
      <name val="Arial Narrow"/>
      <family val="2"/>
    </font>
    <font>
      <sz val="12"/>
      <name val="Arial Narrow"/>
      <family val="2"/>
    </font>
    <font>
      <sz val="18"/>
      <color theme="0"/>
      <name val="Arial Narrow"/>
      <family val="2"/>
    </font>
    <font>
      <sz val="11"/>
      <color theme="1"/>
      <name val="Arial Narrow"/>
      <family val="2"/>
    </font>
    <font>
      <b/>
      <sz val="22"/>
      <color theme="0"/>
      <name val="Arial Narrow"/>
      <family val="2"/>
    </font>
    <font>
      <b/>
      <sz val="24"/>
      <color theme="0"/>
      <name val="Arial Narrow"/>
      <family val="2"/>
    </font>
    <font>
      <b/>
      <sz val="60"/>
      <color theme="0"/>
      <name val="Arial Narrow"/>
      <family val="2"/>
    </font>
    <font>
      <b/>
      <sz val="16"/>
      <color indexed="64"/>
      <name val="Arial Narrow"/>
      <family val="2"/>
    </font>
    <font>
      <sz val="15"/>
      <color rgb="FFFF0000"/>
      <name val="Arial Narrow"/>
      <family val="2"/>
    </font>
    <font>
      <sz val="11"/>
      <color theme="1"/>
      <name val="Calibri"/>
      <family val="2"/>
      <scheme val="minor"/>
    </font>
    <font>
      <sz val="16"/>
      <color theme="0"/>
      <name val="Arial"/>
      <family val="2"/>
    </font>
    <font>
      <i/>
      <u/>
      <sz val="15"/>
      <color indexed="8"/>
      <name val="Arial Narrow"/>
      <family val="2"/>
    </font>
    <font>
      <u/>
      <sz val="11"/>
      <color theme="10"/>
      <name val="Calibri"/>
      <family val="2"/>
      <scheme val="minor"/>
    </font>
    <font>
      <b/>
      <sz val="16"/>
      <name val="Arial Narrow"/>
      <family val="2"/>
    </font>
    <font>
      <b/>
      <sz val="40"/>
      <color rgb="FF92D050"/>
      <name val="Arial Narrow"/>
      <family val="2"/>
    </font>
    <font>
      <sz val="14"/>
      <name val="Arial Narrow"/>
      <family val="2"/>
    </font>
    <font>
      <b/>
      <sz val="12"/>
      <color indexed="8"/>
      <name val="Arial Narrow"/>
      <family val="2"/>
    </font>
    <font>
      <b/>
      <sz val="14"/>
      <color theme="0"/>
      <name val="Arial Narrow"/>
      <family val="2"/>
    </font>
    <font>
      <b/>
      <sz val="12"/>
      <color theme="0"/>
      <name val="Arial Narrow"/>
      <family val="2"/>
    </font>
    <font>
      <sz val="15"/>
      <color rgb="FF0070C0"/>
      <name val="Arial Narrow"/>
      <family val="2"/>
    </font>
    <font>
      <i/>
      <u/>
      <sz val="15"/>
      <color rgb="FF0070C0"/>
      <name val="Calibri"/>
      <family val="2"/>
      <scheme val="minor"/>
    </font>
    <font>
      <i/>
      <sz val="15"/>
      <color rgb="FF0070C0"/>
      <name val="Arial Narrow"/>
      <family val="2"/>
    </font>
    <font>
      <i/>
      <u/>
      <sz val="15"/>
      <color rgb="FF0070C0"/>
      <name val="Arial Narrow"/>
      <family val="2"/>
    </font>
    <font>
      <i/>
      <sz val="15"/>
      <name val="Arial Narrow"/>
      <family val="2"/>
    </font>
    <font>
      <sz val="12"/>
      <color theme="1"/>
      <name val="Arial Narrow"/>
      <family val="2"/>
    </font>
    <font>
      <b/>
      <sz val="26"/>
      <name val="Arial Narrow"/>
      <family val="2"/>
    </font>
    <font>
      <b/>
      <sz val="14"/>
      <name val="Arial Narrow"/>
      <family val="2"/>
    </font>
    <font>
      <b/>
      <sz val="12"/>
      <name val="Arial Narrow"/>
      <family val="2"/>
    </font>
    <font>
      <b/>
      <sz val="18"/>
      <color theme="4" tint="-0.499984740745262"/>
      <name val="Arial Narrow"/>
      <family val="2"/>
    </font>
    <font>
      <b/>
      <sz val="18"/>
      <color theme="3" tint="-0.249977111117893"/>
      <name val="Arial Narrow"/>
      <family val="2"/>
    </font>
    <font>
      <b/>
      <sz val="12"/>
      <color rgb="FFFF0000"/>
      <name val="Arial Narrow"/>
      <family val="2"/>
    </font>
    <font>
      <b/>
      <sz val="14"/>
      <color rgb="FFFF0000"/>
      <name val="Arial Narrow"/>
      <family val="2"/>
    </font>
    <font>
      <b/>
      <sz val="14"/>
      <color rgb="FF92D050"/>
      <name val="Arial Narrow"/>
      <family val="2"/>
    </font>
    <font>
      <b/>
      <sz val="14"/>
      <color rgb="FF00B0F0"/>
      <name val="Arial Narrow"/>
      <family val="2"/>
    </font>
    <font>
      <b/>
      <sz val="14"/>
      <color rgb="FF70FC81"/>
      <name val="Arial Narrow"/>
      <family val="2"/>
    </font>
    <font>
      <b/>
      <sz val="14"/>
      <color rgb="FF3CFE5C"/>
      <name val="Arial Narrow"/>
      <family val="2"/>
    </font>
    <font>
      <b/>
      <sz val="14"/>
      <color theme="4" tint="-0.499984740745262"/>
      <name val="Arial Narrow"/>
      <family val="2"/>
    </font>
    <font>
      <b/>
      <sz val="14"/>
      <color theme="3" tint="-0.249977111117893"/>
      <name val="Arial Narrow"/>
      <family val="2"/>
    </font>
    <font>
      <sz val="12"/>
      <color theme="0"/>
      <name val="Arial Narrow"/>
      <family val="2"/>
    </font>
    <font>
      <b/>
      <sz val="12"/>
      <color theme="3" tint="-0.249977111117893"/>
      <name val="Arial Narrow"/>
      <family val="2"/>
    </font>
    <font>
      <b/>
      <sz val="12"/>
      <color theme="3"/>
      <name val="Arial Narrow"/>
      <family val="2"/>
    </font>
    <font>
      <b/>
      <sz val="12"/>
      <color theme="4" tint="-0.499984740745262"/>
      <name val="Arial Narrow"/>
      <family val="2"/>
    </font>
    <font>
      <b/>
      <sz val="10"/>
      <name val="Arial Narrow"/>
      <family val="2"/>
    </font>
    <font>
      <b/>
      <sz val="9"/>
      <color theme="0"/>
      <name val="Arial Narrow"/>
      <family val="2"/>
    </font>
    <font>
      <b/>
      <sz val="10"/>
      <color indexed="81"/>
      <name val="Arial Narrow"/>
      <family val="2"/>
    </font>
    <font>
      <sz val="10"/>
      <color indexed="81"/>
      <name val="Arial Narrow"/>
      <family val="2"/>
    </font>
    <font>
      <b/>
      <sz val="12"/>
      <color indexed="81"/>
      <name val="Arial Narrow"/>
      <family val="2"/>
    </font>
    <font>
      <sz val="12"/>
      <color indexed="81"/>
      <name val="Arial Narrow"/>
      <family val="2"/>
    </font>
    <font>
      <b/>
      <sz val="11"/>
      <color indexed="81"/>
      <name val="Arial Narrow"/>
      <family val="2"/>
    </font>
    <font>
      <sz val="11"/>
      <color indexed="81"/>
      <name val="Arial Narrow"/>
      <family val="2"/>
    </font>
    <font>
      <b/>
      <sz val="10"/>
      <color indexed="81"/>
      <name val="Tahoma"/>
      <family val="2"/>
    </font>
    <font>
      <sz val="10"/>
      <color indexed="81"/>
      <name val="Tahoma"/>
      <family val="2"/>
    </font>
    <font>
      <b/>
      <sz val="14"/>
      <color indexed="81"/>
      <name val="Arial Narrow"/>
      <family val="2"/>
    </font>
    <font>
      <b/>
      <sz val="18"/>
      <color rgb="FF00B050"/>
      <name val="Arial"/>
      <family val="2"/>
    </font>
    <font>
      <b/>
      <sz val="18"/>
      <color theme="0"/>
      <name val="Arial"/>
      <family val="2"/>
    </font>
    <font>
      <b/>
      <sz val="16"/>
      <color theme="1"/>
      <name val="Arial"/>
      <family val="2"/>
    </font>
    <font>
      <b/>
      <sz val="16"/>
      <name val="Arial"/>
      <family val="2"/>
    </font>
    <font>
      <sz val="16"/>
      <name val="Arial"/>
      <family val="2"/>
    </font>
    <font>
      <b/>
      <sz val="16"/>
      <color theme="0"/>
      <name val="Arial"/>
      <family val="2"/>
    </font>
    <font>
      <sz val="16"/>
      <name val="Arial Narrow"/>
      <family val="2"/>
    </font>
    <font>
      <sz val="14"/>
      <name val="Arial"/>
      <family val="2"/>
    </font>
    <font>
      <i/>
      <sz val="14"/>
      <color theme="1"/>
      <name val="Arial"/>
      <family val="2"/>
    </font>
    <font>
      <sz val="14"/>
      <color rgb="FF000000"/>
      <name val="Arial Narrow"/>
      <family val="2"/>
    </font>
    <font>
      <b/>
      <sz val="20"/>
      <color indexed="8"/>
      <name val="Arial Narrow"/>
      <family val="2"/>
    </font>
    <font>
      <b/>
      <sz val="18"/>
      <color indexed="8"/>
      <name val="Arial"/>
      <family val="2"/>
    </font>
    <font>
      <sz val="15"/>
      <color rgb="FF000000"/>
      <name val="Arial Narrow"/>
      <family val="2"/>
    </font>
    <font>
      <b/>
      <sz val="15"/>
      <color theme="1"/>
      <name val="Arial Narrow"/>
      <family val="2"/>
    </font>
    <font>
      <i/>
      <sz val="14"/>
      <color rgb="FF0070C0"/>
      <name val="Arial"/>
      <family val="2"/>
    </font>
    <font>
      <b/>
      <i/>
      <sz val="15"/>
      <name val="Arial Narrow"/>
      <family val="2"/>
    </font>
    <font>
      <i/>
      <sz val="12"/>
      <color theme="1"/>
      <name val="Arial"/>
      <family val="2"/>
    </font>
    <font>
      <b/>
      <sz val="14"/>
      <color theme="1"/>
      <name val="Arial"/>
      <family val="2"/>
    </font>
    <font>
      <b/>
      <i/>
      <sz val="16"/>
      <color theme="0"/>
      <name val="Arial"/>
      <family val="2"/>
    </font>
    <font>
      <u/>
      <sz val="15"/>
      <color indexed="8"/>
      <name val="Arial Narrow"/>
      <family val="2"/>
    </font>
    <font>
      <sz val="11"/>
      <color theme="10"/>
      <name val="Calibri"/>
      <family val="2"/>
      <scheme val="minor"/>
    </font>
    <font>
      <b/>
      <sz val="15"/>
      <color rgb="FF000000"/>
      <name val="Arial Narrow"/>
      <family val="2"/>
    </font>
    <font>
      <b/>
      <sz val="16"/>
      <color theme="0"/>
      <name val="Arial Narrow"/>
      <family val="2"/>
    </font>
    <font>
      <b/>
      <sz val="12"/>
      <color indexed="8"/>
      <name val="SansSerif"/>
    </font>
    <font>
      <b/>
      <sz val="12"/>
      <color indexed="59"/>
      <name val="SansSerif"/>
    </font>
    <font>
      <sz val="12"/>
      <color indexed="8"/>
      <name val="SansSerif"/>
    </font>
    <font>
      <b/>
      <sz val="11"/>
      <color indexed="8"/>
      <name val="SansSerif"/>
    </font>
    <font>
      <b/>
      <i/>
      <sz val="15"/>
      <color indexed="8"/>
      <name val="Arial Narrow"/>
      <family val="2"/>
    </font>
    <font>
      <sz val="11"/>
      <color theme="0"/>
      <name val="Arial"/>
      <family val="2"/>
    </font>
  </fonts>
  <fills count="63">
    <fill>
      <patternFill patternType="none"/>
    </fill>
    <fill>
      <patternFill patternType="gray125"/>
    </fill>
    <fill>
      <patternFill patternType="solid">
        <fgColor theme="0"/>
        <bgColor indexed="9"/>
      </patternFill>
    </fill>
    <fill>
      <patternFill patternType="solid">
        <fgColor theme="0"/>
        <bgColor indexed="64"/>
      </patternFill>
    </fill>
    <fill>
      <patternFill patternType="solid">
        <fgColor theme="0"/>
        <bgColor indexed="44"/>
      </patternFill>
    </fill>
    <fill>
      <patternFill patternType="solid">
        <fgColor theme="0"/>
        <bgColor indexed="31"/>
      </patternFill>
    </fill>
    <fill>
      <patternFill patternType="solid">
        <fgColor theme="4" tint="0.59999389629810485"/>
        <bgColor indexed="64"/>
      </patternFill>
    </fill>
    <fill>
      <patternFill patternType="solid">
        <fgColor theme="4" tint="0.59999389629810485"/>
        <bgColor indexed="9"/>
      </patternFill>
    </fill>
    <fill>
      <patternFill patternType="solid">
        <fgColor theme="6" tint="0.79998168889431442"/>
        <bgColor indexed="64"/>
      </patternFill>
    </fill>
    <fill>
      <patternFill patternType="solid">
        <fgColor theme="5" tint="0.59999389629810485"/>
        <bgColor indexed="9"/>
      </patternFill>
    </fill>
    <fill>
      <patternFill patternType="solid">
        <fgColor theme="5" tint="0.59999389629810485"/>
        <bgColor indexed="64"/>
      </patternFill>
    </fill>
    <fill>
      <patternFill patternType="solid">
        <fgColor theme="6" tint="0.59999389629810485"/>
        <bgColor indexed="9"/>
      </patternFill>
    </fill>
    <fill>
      <patternFill patternType="solid">
        <fgColor theme="6" tint="0.59999389629810485"/>
        <bgColor indexed="64"/>
      </patternFill>
    </fill>
    <fill>
      <patternFill patternType="solid">
        <fgColor theme="7" tint="0.59999389629810485"/>
        <bgColor indexed="9"/>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9"/>
      </patternFill>
    </fill>
    <fill>
      <patternFill patternType="solid">
        <fgColor theme="2" tint="-9.9978637043366805E-2"/>
        <bgColor indexed="9"/>
      </patternFill>
    </fill>
    <fill>
      <patternFill patternType="solid">
        <fgColor theme="5" tint="0.79998168889431442"/>
        <bgColor indexed="9"/>
      </patternFill>
    </fill>
    <fill>
      <patternFill patternType="solid">
        <fgColor theme="1" tint="0.499984740745262"/>
        <bgColor indexed="9"/>
      </patternFill>
    </fill>
    <fill>
      <patternFill patternType="solid">
        <fgColor theme="4"/>
        <bgColor indexed="9"/>
      </patternFill>
    </fill>
    <fill>
      <patternFill patternType="solid">
        <fgColor theme="9" tint="0.59999389629810485"/>
        <bgColor indexed="9"/>
      </patternFill>
    </fill>
    <fill>
      <patternFill patternType="solid">
        <fgColor rgb="FFFF7C80"/>
        <bgColor indexed="64"/>
      </patternFill>
    </fill>
    <fill>
      <patternFill patternType="solid">
        <fgColor rgb="FF00CC99"/>
        <bgColor indexed="64"/>
      </patternFill>
    </fill>
    <fill>
      <patternFill patternType="solid">
        <fgColor rgb="FF0099FF"/>
        <bgColor indexed="64"/>
      </patternFill>
    </fill>
    <fill>
      <patternFill patternType="solid">
        <fgColor rgb="FFCC00FF"/>
        <bgColor indexed="64"/>
      </patternFill>
    </fill>
    <fill>
      <patternFill patternType="solid">
        <fgColor theme="9" tint="0.59999389629810485"/>
        <bgColor indexed="64"/>
      </patternFill>
    </fill>
    <fill>
      <patternFill patternType="solid">
        <fgColor rgb="FFCCECFF"/>
        <bgColor indexed="64"/>
      </patternFill>
    </fill>
    <fill>
      <patternFill patternType="solid">
        <fgColor rgb="FFCCECFF"/>
        <bgColor indexed="9"/>
      </patternFill>
    </fill>
    <fill>
      <patternFill patternType="solid">
        <fgColor rgb="FF009999"/>
        <bgColor indexed="64"/>
      </patternFill>
    </fill>
    <fill>
      <patternFill patternType="solid">
        <fgColor theme="4" tint="0.39997558519241921"/>
        <bgColor indexed="44"/>
      </patternFill>
    </fill>
    <fill>
      <patternFill patternType="solid">
        <fgColor theme="4" tint="0.79998168889431442"/>
        <bgColor indexed="64"/>
      </patternFill>
    </fill>
    <fill>
      <patternFill patternType="solid">
        <fgColor theme="4" tint="-0.249977111117893"/>
        <bgColor indexed="64"/>
      </patternFill>
    </fill>
    <fill>
      <patternFill patternType="solid">
        <fgColor theme="3" tint="-0.249977111117893"/>
        <bgColor indexed="9"/>
      </patternFill>
    </fill>
    <fill>
      <patternFill patternType="solid">
        <fgColor theme="4" tint="-0.249977111117893"/>
        <bgColor indexed="9"/>
      </patternFill>
    </fill>
    <fill>
      <patternFill patternType="solid">
        <fgColor theme="4" tint="0.79998168889431442"/>
        <bgColor indexed="31"/>
      </patternFill>
    </fill>
    <fill>
      <patternFill patternType="solid">
        <fgColor rgb="FFFFFF0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indexed="9"/>
        <bgColor indexed="64"/>
      </patternFill>
    </fill>
    <fill>
      <patternFill patternType="solid">
        <fgColor theme="3" tint="-0.249977111117893"/>
        <bgColor indexed="64"/>
      </patternFill>
    </fill>
    <fill>
      <patternFill patternType="solid">
        <fgColor rgb="FFE6AF00"/>
        <bgColor indexed="64"/>
      </patternFill>
    </fill>
    <fill>
      <patternFill patternType="solid">
        <fgColor theme="3" tint="-0.499984740745262"/>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rgb="FF0070C0"/>
        <bgColor indexed="64"/>
      </patternFill>
    </fill>
    <fill>
      <patternFill patternType="solid">
        <fgColor theme="4"/>
        <bgColor indexed="64"/>
      </patternFill>
    </fill>
    <fill>
      <patternFill patternType="solid">
        <fgColor theme="4" tint="-0.499984740745262"/>
        <bgColor indexed="64"/>
      </patternFill>
    </fill>
    <fill>
      <patternFill patternType="solid">
        <fgColor rgb="FFFF0000"/>
        <bgColor indexed="64"/>
      </patternFill>
    </fill>
    <fill>
      <patternFill patternType="solid">
        <fgColor rgb="FFFFCD2D"/>
        <bgColor indexed="64"/>
      </patternFill>
    </fill>
    <fill>
      <patternFill patternType="solid">
        <fgColor theme="8" tint="0.39997558519241921"/>
        <bgColor indexed="64"/>
      </patternFill>
    </fill>
    <fill>
      <patternFill patternType="solid">
        <fgColor rgb="FF00B0F0"/>
        <bgColor indexed="64"/>
      </patternFill>
    </fill>
    <fill>
      <patternFill patternType="solid">
        <fgColor theme="1"/>
        <bgColor indexed="64"/>
      </patternFill>
    </fill>
    <fill>
      <patternFill patternType="solid">
        <fgColor rgb="FFFFE285"/>
        <bgColor indexed="64"/>
      </patternFill>
    </fill>
    <fill>
      <patternFill patternType="solid">
        <fgColor theme="1" tint="0.249977111117893"/>
        <bgColor indexed="64"/>
      </patternFill>
    </fill>
    <fill>
      <patternFill patternType="solid">
        <fgColor theme="6" tint="0.39997558519241921"/>
        <bgColor indexed="64"/>
      </patternFill>
    </fill>
    <fill>
      <patternFill patternType="solid">
        <fgColor rgb="FF00B050"/>
        <bgColor indexed="64"/>
      </patternFill>
    </fill>
    <fill>
      <patternFill patternType="solid">
        <fgColor rgb="FFFFFFFF"/>
        <bgColor rgb="FF000000"/>
      </patternFill>
    </fill>
  </fills>
  <borders count="236">
    <border>
      <left/>
      <right/>
      <top/>
      <bottom/>
      <diagonal/>
    </border>
    <border>
      <left style="thin">
        <color indexed="8"/>
      </left>
      <right style="thin">
        <color indexed="8"/>
      </right>
      <top/>
      <bottom style="thin">
        <color indexed="8"/>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8"/>
      </bottom>
      <diagonal/>
    </border>
    <border>
      <left/>
      <right/>
      <top style="medium">
        <color indexed="64"/>
      </top>
      <bottom/>
      <diagonal/>
    </border>
    <border>
      <left/>
      <right style="medium">
        <color indexed="64"/>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indexed="8"/>
      </left>
      <right/>
      <top/>
      <bottom style="thin">
        <color indexed="62"/>
      </bottom>
      <diagonal/>
    </border>
    <border>
      <left/>
      <right/>
      <top/>
      <bottom style="thin">
        <color indexed="62"/>
      </bottom>
      <diagonal/>
    </border>
    <border>
      <left/>
      <right style="medium">
        <color indexed="64"/>
      </right>
      <top/>
      <bottom style="thin">
        <color indexed="62"/>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theme="1"/>
      </left>
      <right/>
      <top style="medium">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style="medium">
        <color theme="1"/>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auto="1"/>
      </right>
      <top/>
      <bottom style="thin">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auto="1"/>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8"/>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bottom style="thin">
        <color indexed="64"/>
      </bottom>
      <diagonal/>
    </border>
    <border>
      <left style="medium">
        <color rgb="FF0070C0"/>
      </left>
      <right/>
      <top style="medium">
        <color rgb="FF0070C0"/>
      </top>
      <bottom/>
      <diagonal/>
    </border>
    <border>
      <left/>
      <right/>
      <top style="medium">
        <color rgb="FF0070C0"/>
      </top>
      <bottom/>
      <diagonal/>
    </border>
    <border>
      <left style="medium">
        <color rgb="FF0070C0"/>
      </left>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66CC"/>
      </left>
      <right/>
      <top style="medium">
        <color rgb="FF0066CC"/>
      </top>
      <bottom/>
      <diagonal/>
    </border>
    <border>
      <left/>
      <right/>
      <top style="medium">
        <color rgb="FF0066CC"/>
      </top>
      <bottom/>
      <diagonal/>
    </border>
    <border>
      <left/>
      <right style="medium">
        <color rgb="FF0066CC"/>
      </right>
      <top style="medium">
        <color rgb="FF0066CC"/>
      </top>
      <bottom/>
      <diagonal/>
    </border>
    <border>
      <left style="medium">
        <color rgb="FF0070C0"/>
      </left>
      <right/>
      <top/>
      <bottom/>
      <diagonal/>
    </border>
    <border>
      <left style="medium">
        <color rgb="FF0066CC"/>
      </left>
      <right/>
      <top/>
      <bottom/>
      <diagonal/>
    </border>
    <border>
      <left/>
      <right style="medium">
        <color rgb="FF0066CC"/>
      </right>
      <top/>
      <bottom/>
      <diagonal/>
    </border>
    <border>
      <left style="medium">
        <color rgb="FF0070C0"/>
      </left>
      <right/>
      <top/>
      <bottom style="medium">
        <color rgb="FF0070C0"/>
      </bottom>
      <diagonal/>
    </border>
    <border>
      <left/>
      <right/>
      <top/>
      <bottom style="medium">
        <color rgb="FF0070C0"/>
      </bottom>
      <diagonal/>
    </border>
    <border>
      <left style="medium">
        <color rgb="FF0066CC"/>
      </left>
      <right/>
      <top/>
      <bottom style="medium">
        <color rgb="FF0066CC"/>
      </bottom>
      <diagonal/>
    </border>
    <border>
      <left/>
      <right/>
      <top/>
      <bottom style="medium">
        <color rgb="FF0066CC"/>
      </bottom>
      <diagonal/>
    </border>
    <border>
      <left/>
      <right style="medium">
        <color rgb="FF0066CC"/>
      </right>
      <top/>
      <bottom style="medium">
        <color rgb="FF0066CC"/>
      </bottom>
      <diagonal/>
    </border>
    <border>
      <left style="medium">
        <color rgb="FF0070C0"/>
      </left>
      <right/>
      <top style="medium">
        <color rgb="FF0070C0"/>
      </top>
      <bottom style="thin">
        <color indexed="64"/>
      </bottom>
      <diagonal/>
    </border>
    <border>
      <left/>
      <right/>
      <top style="medium">
        <color rgb="FF0070C0"/>
      </top>
      <bottom style="thin">
        <color indexed="64"/>
      </bottom>
      <diagonal/>
    </border>
    <border>
      <left/>
      <right style="medium">
        <color rgb="FF0066CC"/>
      </right>
      <top style="medium">
        <color rgb="FF0070C0"/>
      </top>
      <bottom style="thin">
        <color indexed="64"/>
      </bottom>
      <diagonal/>
    </border>
    <border>
      <left style="medium">
        <color rgb="FF0066CC"/>
      </left>
      <right/>
      <top style="medium">
        <color rgb="FF0066CC"/>
      </top>
      <bottom style="thin">
        <color indexed="64"/>
      </bottom>
      <diagonal/>
    </border>
    <border>
      <left/>
      <right/>
      <top style="medium">
        <color rgb="FF0066CC"/>
      </top>
      <bottom style="thin">
        <color indexed="64"/>
      </bottom>
      <diagonal/>
    </border>
    <border>
      <left/>
      <right style="medium">
        <color rgb="FF0066CC"/>
      </right>
      <top style="medium">
        <color rgb="FF0066CC"/>
      </top>
      <bottom style="thin">
        <color indexed="64"/>
      </bottom>
      <diagonal/>
    </border>
    <border>
      <left style="medium">
        <color rgb="FF0070C0"/>
      </left>
      <right/>
      <top style="thin">
        <color indexed="64"/>
      </top>
      <bottom style="medium">
        <color rgb="FF0070C0"/>
      </bottom>
      <diagonal/>
    </border>
    <border>
      <left/>
      <right/>
      <top style="thin">
        <color indexed="64"/>
      </top>
      <bottom style="medium">
        <color rgb="FF0070C0"/>
      </bottom>
      <diagonal/>
    </border>
    <border>
      <left/>
      <right style="medium">
        <color rgb="FF0066CC"/>
      </right>
      <top style="thin">
        <color indexed="64"/>
      </top>
      <bottom style="medium">
        <color rgb="FF0070C0"/>
      </bottom>
      <diagonal/>
    </border>
    <border>
      <left style="medium">
        <color rgb="FF0066CC"/>
      </left>
      <right/>
      <top style="thin">
        <color indexed="64"/>
      </top>
      <bottom style="medium">
        <color rgb="FF0066CC"/>
      </bottom>
      <diagonal/>
    </border>
    <border>
      <left/>
      <right/>
      <top style="thin">
        <color indexed="64"/>
      </top>
      <bottom style="medium">
        <color rgb="FF0066CC"/>
      </bottom>
      <diagonal/>
    </border>
    <border>
      <left/>
      <right style="medium">
        <color rgb="FF0066CC"/>
      </right>
      <top style="thin">
        <color indexed="64"/>
      </top>
      <bottom style="medium">
        <color rgb="FF0066CC"/>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rgb="FF000003"/>
      </left>
      <right style="thin">
        <color indexed="64"/>
      </right>
      <top style="medium">
        <color rgb="FF000003"/>
      </top>
      <bottom style="medium">
        <color rgb="FF000003"/>
      </bottom>
      <diagonal/>
    </border>
    <border>
      <left style="thin">
        <color indexed="64"/>
      </left>
      <right style="thin">
        <color indexed="64"/>
      </right>
      <top style="medium">
        <color rgb="FF000003"/>
      </top>
      <bottom style="medium">
        <color rgb="FF000003"/>
      </bottom>
      <diagonal/>
    </border>
    <border>
      <left style="thin">
        <color indexed="64"/>
      </left>
      <right/>
      <top style="medium">
        <color rgb="FF000003"/>
      </top>
      <bottom style="medium">
        <color rgb="FF000003"/>
      </bottom>
      <diagonal/>
    </border>
    <border>
      <left/>
      <right/>
      <top style="medium">
        <color rgb="FF000003"/>
      </top>
      <bottom style="medium">
        <color rgb="FF000003"/>
      </bottom>
      <diagonal/>
    </border>
    <border>
      <left/>
      <right style="thin">
        <color indexed="64"/>
      </right>
      <top style="medium">
        <color rgb="FF000003"/>
      </top>
      <bottom style="medium">
        <color rgb="FF000003"/>
      </bottom>
      <diagonal/>
    </border>
    <border>
      <left style="medium">
        <color rgb="FF000003"/>
      </left>
      <right style="medium">
        <color rgb="FF000003"/>
      </right>
      <top style="medium">
        <color rgb="FF000003"/>
      </top>
      <bottom/>
      <diagonal/>
    </border>
    <border>
      <left style="medium">
        <color rgb="FF000003"/>
      </left>
      <right style="thin">
        <color rgb="FF000003"/>
      </right>
      <top style="medium">
        <color rgb="FF000003"/>
      </top>
      <bottom style="thin">
        <color rgb="FF000003"/>
      </bottom>
      <diagonal/>
    </border>
    <border>
      <left style="thin">
        <color rgb="FF000003"/>
      </left>
      <right style="thin">
        <color rgb="FF000003"/>
      </right>
      <top style="medium">
        <color rgb="FF000003"/>
      </top>
      <bottom style="thin">
        <color rgb="FF000003"/>
      </bottom>
      <diagonal/>
    </border>
    <border>
      <left style="thin">
        <color rgb="FF000003"/>
      </left>
      <right style="medium">
        <color rgb="FF000003"/>
      </right>
      <top style="medium">
        <color rgb="FF000003"/>
      </top>
      <bottom style="thin">
        <color rgb="FF000003"/>
      </bottom>
      <diagonal/>
    </border>
    <border>
      <left style="medium">
        <color rgb="FF000003"/>
      </left>
      <right style="medium">
        <color rgb="FF000003"/>
      </right>
      <top/>
      <bottom/>
      <diagonal/>
    </border>
    <border>
      <left style="medium">
        <color rgb="FF000003"/>
      </left>
      <right style="thin">
        <color rgb="FF000003"/>
      </right>
      <top style="thin">
        <color rgb="FF000003"/>
      </top>
      <bottom style="thin">
        <color rgb="FF000003"/>
      </bottom>
      <diagonal/>
    </border>
    <border>
      <left style="thin">
        <color rgb="FF000003"/>
      </left>
      <right style="thin">
        <color rgb="FF000003"/>
      </right>
      <top style="thin">
        <color rgb="FF000003"/>
      </top>
      <bottom style="thin">
        <color rgb="FF000003"/>
      </bottom>
      <diagonal/>
    </border>
    <border>
      <left style="thin">
        <color rgb="FF000003"/>
      </left>
      <right style="medium">
        <color rgb="FF000003"/>
      </right>
      <top style="thin">
        <color rgb="FF000003"/>
      </top>
      <bottom style="thin">
        <color rgb="FF000003"/>
      </bottom>
      <diagonal/>
    </border>
    <border>
      <left style="medium">
        <color rgb="FF000003"/>
      </left>
      <right style="medium">
        <color rgb="FF000003"/>
      </right>
      <top/>
      <bottom style="medium">
        <color rgb="FF000003"/>
      </bottom>
      <diagonal/>
    </border>
    <border>
      <left style="medium">
        <color rgb="FF000003"/>
      </left>
      <right style="thin">
        <color rgb="FF000003"/>
      </right>
      <top style="thin">
        <color rgb="FF000003"/>
      </top>
      <bottom style="medium">
        <color rgb="FF000003"/>
      </bottom>
      <diagonal/>
    </border>
    <border>
      <left style="thin">
        <color rgb="FF000003"/>
      </left>
      <right style="thin">
        <color rgb="FF000003"/>
      </right>
      <top style="thin">
        <color rgb="FF000003"/>
      </top>
      <bottom style="medium">
        <color rgb="FF000003"/>
      </bottom>
      <diagonal/>
    </border>
    <border>
      <left style="thin">
        <color rgb="FF000003"/>
      </left>
      <right style="medium">
        <color rgb="FF000003"/>
      </right>
      <top style="thin">
        <color rgb="FF000003"/>
      </top>
      <bottom style="medium">
        <color rgb="FF000003"/>
      </bottom>
      <diagonal/>
    </border>
    <border>
      <left style="medium">
        <color indexed="64"/>
      </left>
      <right style="medium">
        <color indexed="64"/>
      </right>
      <top/>
      <bottom style="medium">
        <color indexed="64"/>
      </bottom>
      <diagonal/>
    </border>
    <border>
      <left style="medium">
        <color rgb="FF000003"/>
      </left>
      <right style="thin">
        <color indexed="64"/>
      </right>
      <top style="medium">
        <color rgb="FF000003"/>
      </top>
      <bottom/>
      <diagonal/>
    </border>
    <border>
      <left style="thin">
        <color indexed="64"/>
      </left>
      <right style="thin">
        <color indexed="64"/>
      </right>
      <top style="medium">
        <color rgb="FF000003"/>
      </top>
      <bottom/>
      <diagonal/>
    </border>
    <border>
      <left style="thin">
        <color indexed="64"/>
      </left>
      <right style="medium">
        <color rgb="FF000003"/>
      </right>
      <top style="medium">
        <color rgb="FF000003"/>
      </top>
      <bottom/>
      <diagonal/>
    </border>
    <border>
      <left style="medium">
        <color rgb="FF000003"/>
      </left>
      <right style="thin">
        <color indexed="64"/>
      </right>
      <top/>
      <bottom/>
      <diagonal/>
    </border>
    <border>
      <left style="thin">
        <color indexed="64"/>
      </left>
      <right style="medium">
        <color rgb="FF000003"/>
      </right>
      <top/>
      <bottom/>
      <diagonal/>
    </border>
    <border>
      <left style="medium">
        <color rgb="FF000003"/>
      </left>
      <right style="thin">
        <color indexed="64"/>
      </right>
      <top/>
      <bottom style="medium">
        <color rgb="FF000003"/>
      </bottom>
      <diagonal/>
    </border>
    <border>
      <left style="thin">
        <color indexed="64"/>
      </left>
      <right style="thin">
        <color indexed="64"/>
      </right>
      <top/>
      <bottom style="medium">
        <color rgb="FF000003"/>
      </bottom>
      <diagonal/>
    </border>
    <border>
      <left style="thin">
        <color indexed="64"/>
      </left>
      <right style="medium">
        <color rgb="FF000003"/>
      </right>
      <top/>
      <bottom style="medium">
        <color rgb="FF000003"/>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8"/>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style="thin">
        <color auto="1"/>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style="medium">
        <color indexed="8"/>
      </right>
      <top style="medium">
        <color indexed="8"/>
      </top>
      <bottom style="medium">
        <color indexed="8"/>
      </bottom>
      <diagonal/>
    </border>
    <border>
      <left style="medium">
        <color indexed="8"/>
      </left>
      <right style="medium">
        <color indexed="64"/>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style="medium">
        <color indexed="8"/>
      </left>
      <right style="medium">
        <color indexed="64"/>
      </right>
      <top style="medium">
        <color indexed="8"/>
      </top>
      <bottom style="medium">
        <color indexed="64"/>
      </bottom>
      <diagonal/>
    </border>
    <border>
      <left style="thin">
        <color indexed="8"/>
      </left>
      <right/>
      <top style="thin">
        <color indexed="62"/>
      </top>
      <bottom style="thin">
        <color indexed="8"/>
      </bottom>
      <diagonal/>
    </border>
    <border>
      <left/>
      <right/>
      <top style="thin">
        <color indexed="62"/>
      </top>
      <bottom style="thin">
        <color indexed="8"/>
      </bottom>
      <diagonal/>
    </border>
    <border>
      <left/>
      <right style="medium">
        <color indexed="64"/>
      </right>
      <top style="thin">
        <color indexed="62"/>
      </top>
      <bottom style="thin">
        <color indexed="8"/>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style="thin">
        <color indexed="8"/>
      </top>
      <bottom/>
      <diagonal/>
    </border>
    <border>
      <left style="medium">
        <color indexed="64"/>
      </left>
      <right style="thin">
        <color indexed="64"/>
      </right>
      <top style="thin">
        <color indexed="8"/>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8"/>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style="thin">
        <color auto="1"/>
      </right>
      <top style="medium">
        <color auto="1"/>
      </top>
      <bottom style="thin">
        <color auto="1"/>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medium">
        <color auto="1"/>
      </top>
      <bottom style="thin">
        <color auto="1"/>
      </bottom>
      <diagonal/>
    </border>
    <border>
      <left style="medium">
        <color indexed="64"/>
      </left>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medium">
        <color indexed="64"/>
      </right>
      <top style="thin">
        <color indexed="8"/>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auto="1"/>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right/>
      <top style="medium">
        <color indexed="8"/>
      </top>
      <bottom style="medium">
        <color indexed="8"/>
      </bottom>
      <diagonal/>
    </border>
    <border>
      <left style="thin">
        <color indexed="8"/>
      </left>
      <right/>
      <top style="thin">
        <color indexed="62"/>
      </top>
      <bottom style="thin">
        <color indexed="8"/>
      </bottom>
      <diagonal/>
    </border>
    <border>
      <left/>
      <right/>
      <top style="thin">
        <color indexed="62"/>
      </top>
      <bottom style="thin">
        <color indexed="8"/>
      </bottom>
      <diagonal/>
    </border>
    <border>
      <left/>
      <right style="medium">
        <color indexed="64"/>
      </right>
      <top style="thin">
        <color indexed="62"/>
      </top>
      <bottom style="thin">
        <color indexed="8"/>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8"/>
      </top>
      <bottom style="thin">
        <color indexed="8"/>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64"/>
      </left>
      <right/>
      <top style="thin">
        <color auto="1"/>
      </top>
      <bottom style="medium">
        <color indexed="64"/>
      </bottom>
      <diagonal/>
    </border>
    <border>
      <left style="medium">
        <color rgb="FF0070C0"/>
      </left>
      <right/>
      <top style="thin">
        <color indexed="64"/>
      </top>
      <bottom style="thin">
        <color indexed="64"/>
      </bottom>
      <diagonal/>
    </border>
    <border>
      <left/>
      <right style="medium">
        <color rgb="FF0066CC"/>
      </right>
      <top style="thin">
        <color indexed="64"/>
      </top>
      <bottom style="thin">
        <color indexed="64"/>
      </bottom>
      <diagonal/>
    </border>
    <border>
      <left style="medium">
        <color rgb="FF0066CC"/>
      </left>
      <right/>
      <top style="thin">
        <color indexed="64"/>
      </top>
      <bottom style="thin">
        <color indexed="64"/>
      </bottom>
      <diagonal/>
    </border>
  </borders>
  <cellStyleXfs count="8">
    <xf numFmtId="0" fontId="0" fillId="0" borderId="0"/>
    <xf numFmtId="0" fontId="5" fillId="0" borderId="0"/>
    <xf numFmtId="0" fontId="14" fillId="0" borderId="0"/>
    <xf numFmtId="9" fontId="49" fillId="0" borderId="0" applyFont="0" applyFill="0" applyBorder="0" applyAlignment="0" applyProtection="0"/>
    <xf numFmtId="0" fontId="52" fillId="0" borderId="0" applyNumberFormat="0" applyFill="0" applyBorder="0" applyAlignment="0" applyProtection="0"/>
    <xf numFmtId="0" fontId="14" fillId="0" borderId="0"/>
    <xf numFmtId="0" fontId="14" fillId="0" borderId="0" applyProtection="0"/>
    <xf numFmtId="9" fontId="14" fillId="0" borderId="0" applyFont="0" applyFill="0" applyBorder="0" applyAlignment="0" applyProtection="0"/>
  </cellStyleXfs>
  <cellXfs count="1740">
    <xf numFmtId="0" fontId="0" fillId="0" borderId="0" xfId="0"/>
    <xf numFmtId="0" fontId="7" fillId="3" borderId="0" xfId="0" applyFont="1" applyFill="1"/>
    <xf numFmtId="0" fontId="7" fillId="3" borderId="0" xfId="0" applyFont="1" applyFill="1" applyAlignment="1">
      <alignment horizontal="left" vertical="center" wrapText="1"/>
    </xf>
    <xf numFmtId="0" fontId="7" fillId="3" borderId="0" xfId="0" applyFont="1" applyFill="1" applyAlignment="1">
      <alignment wrapText="1"/>
    </xf>
    <xf numFmtId="0" fontId="8" fillId="3" borderId="0" xfId="1" applyFont="1" applyFill="1"/>
    <xf numFmtId="0" fontId="6" fillId="3" borderId="0" xfId="1" applyFont="1" applyFill="1" applyAlignment="1">
      <alignment horizontal="center" vertical="center" wrapText="1"/>
    </xf>
    <xf numFmtId="0" fontId="8" fillId="2" borderId="13" xfId="1" applyFont="1" applyFill="1" applyBorder="1" applyAlignment="1">
      <alignment horizontal="left" vertical="center" wrapText="1"/>
    </xf>
    <xf numFmtId="0" fontId="8" fillId="2" borderId="0" xfId="1" applyFont="1" applyFill="1" applyAlignment="1">
      <alignment horizontal="left" vertical="center" wrapText="1"/>
    </xf>
    <xf numFmtId="0" fontId="6" fillId="2" borderId="14"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8" fillId="5" borderId="3" xfId="1" applyFont="1" applyFill="1" applyBorder="1" applyAlignment="1">
      <alignment vertical="center" wrapText="1"/>
    </xf>
    <xf numFmtId="0" fontId="8" fillId="3" borderId="0" xfId="1" applyFont="1" applyFill="1" applyAlignment="1">
      <alignment wrapText="1"/>
    </xf>
    <xf numFmtId="0" fontId="6" fillId="3" borderId="3" xfId="1" applyFont="1" applyFill="1" applyBorder="1" applyAlignment="1">
      <alignment horizontal="center" vertical="center" wrapText="1"/>
    </xf>
    <xf numFmtId="0" fontId="6" fillId="3" borderId="3" xfId="1" applyFont="1" applyFill="1" applyBorder="1" applyAlignment="1">
      <alignment vertical="center" wrapText="1"/>
    </xf>
    <xf numFmtId="0" fontId="14" fillId="3" borderId="0" xfId="2" applyFill="1"/>
    <xf numFmtId="0" fontId="6" fillId="3" borderId="3" xfId="1" applyFont="1" applyFill="1" applyBorder="1" applyAlignment="1">
      <alignment horizontal="center" wrapText="1"/>
    </xf>
    <xf numFmtId="0" fontId="6" fillId="3" borderId="0" xfId="1" applyFont="1" applyFill="1" applyAlignment="1">
      <alignment horizontal="center" wrapText="1"/>
    </xf>
    <xf numFmtId="0" fontId="12" fillId="2" borderId="0" xfId="1" applyFont="1" applyFill="1" applyAlignment="1">
      <alignment vertical="center" wrapText="1"/>
    </xf>
    <xf numFmtId="0" fontId="12" fillId="2" borderId="0" xfId="1" applyFont="1" applyFill="1" applyAlignment="1">
      <alignment vertical="center"/>
    </xf>
    <xf numFmtId="0" fontId="1" fillId="2" borderId="22" xfId="1" applyFont="1" applyFill="1" applyBorder="1" applyAlignment="1">
      <alignment horizontal="center" vertical="center" wrapText="1"/>
    </xf>
    <xf numFmtId="0" fontId="1" fillId="2" borderId="23" xfId="1" applyFont="1" applyFill="1" applyBorder="1" applyAlignment="1">
      <alignment horizontal="center" vertical="center" wrapText="1"/>
    </xf>
    <xf numFmtId="0" fontId="1" fillId="2" borderId="33" xfId="1" applyFont="1" applyFill="1" applyBorder="1" applyAlignment="1">
      <alignment horizontal="center" vertical="center" wrapText="1"/>
    </xf>
    <xf numFmtId="0" fontId="11" fillId="3" borderId="0" xfId="0" applyFont="1" applyFill="1"/>
    <xf numFmtId="0" fontId="1" fillId="3" borderId="3" xfId="1" applyFont="1" applyFill="1" applyBorder="1" applyAlignment="1">
      <alignment horizontal="center" vertical="center" wrapText="1"/>
    </xf>
    <xf numFmtId="0" fontId="1" fillId="3" borderId="0" xfId="1" applyFont="1" applyFill="1" applyAlignment="1">
      <alignment vertical="center"/>
    </xf>
    <xf numFmtId="0" fontId="13" fillId="2" borderId="0" xfId="1" applyFont="1" applyFill="1" applyAlignment="1">
      <alignment horizontal="left" vertical="top" wrapText="1"/>
    </xf>
    <xf numFmtId="0" fontId="1" fillId="3" borderId="14" xfId="1" applyFont="1" applyFill="1" applyBorder="1" applyAlignment="1">
      <alignment horizontal="center" vertical="center" wrapText="1"/>
    </xf>
    <xf numFmtId="0" fontId="1" fillId="3" borderId="15" xfId="1" applyFont="1" applyFill="1" applyBorder="1" applyAlignment="1">
      <alignment horizontal="left" vertical="center" wrapText="1"/>
    </xf>
    <xf numFmtId="0" fontId="1" fillId="3" borderId="15" xfId="1" applyFont="1" applyFill="1" applyBorder="1" applyAlignment="1">
      <alignment horizontal="center" vertical="center" wrapText="1"/>
    </xf>
    <xf numFmtId="0" fontId="9" fillId="3" borderId="0" xfId="1" applyFont="1" applyFill="1"/>
    <xf numFmtId="0" fontId="1" fillId="3" borderId="19" xfId="1" applyFont="1" applyFill="1" applyBorder="1" applyAlignment="1">
      <alignment horizontal="left" vertical="center"/>
    </xf>
    <xf numFmtId="0" fontId="12" fillId="3" borderId="0" xfId="1" applyFont="1" applyFill="1" applyAlignment="1">
      <alignment vertical="center"/>
    </xf>
    <xf numFmtId="0" fontId="1" fillId="2" borderId="3" xfId="1" applyFont="1" applyFill="1" applyBorder="1" applyAlignment="1">
      <alignment horizontal="center" vertical="center" wrapText="1"/>
    </xf>
    <xf numFmtId="0" fontId="6" fillId="16" borderId="25" xfId="1" applyFont="1" applyFill="1" applyBorder="1" applyAlignment="1">
      <alignment horizontal="center" vertical="center" wrapText="1"/>
    </xf>
    <xf numFmtId="0" fontId="8" fillId="16" borderId="25" xfId="1" applyFont="1" applyFill="1" applyBorder="1" applyAlignment="1">
      <alignment horizontal="justify" vertical="center" wrapText="1"/>
    </xf>
    <xf numFmtId="0" fontId="8" fillId="16" borderId="34" xfId="1" applyFont="1" applyFill="1" applyBorder="1" applyAlignment="1">
      <alignment horizontal="center" vertical="center" wrapText="1"/>
    </xf>
    <xf numFmtId="0" fontId="6" fillId="17" borderId="25" xfId="1" applyFont="1" applyFill="1" applyBorder="1" applyAlignment="1">
      <alignment horizontal="center" vertical="center" wrapText="1"/>
    </xf>
    <xf numFmtId="0" fontId="8" fillId="17" borderId="25" xfId="1" applyFont="1" applyFill="1" applyBorder="1" applyAlignment="1">
      <alignment horizontal="justify" vertical="center" wrapText="1"/>
    </xf>
    <xf numFmtId="0" fontId="8" fillId="17" borderId="34" xfId="1" applyFont="1" applyFill="1" applyBorder="1" applyAlignment="1">
      <alignment horizontal="center" vertical="center" wrapText="1"/>
    </xf>
    <xf numFmtId="0" fontId="6" fillId="18" borderId="25" xfId="1" applyFont="1" applyFill="1" applyBorder="1" applyAlignment="1">
      <alignment horizontal="center" vertical="center" wrapText="1"/>
    </xf>
    <xf numFmtId="0" fontId="8" fillId="18" borderId="25" xfId="1" applyFont="1" applyFill="1" applyBorder="1" applyAlignment="1">
      <alignment horizontal="justify" vertical="center" wrapText="1"/>
    </xf>
    <xf numFmtId="0" fontId="6" fillId="13" borderId="25" xfId="1" applyFont="1" applyFill="1" applyBorder="1" applyAlignment="1">
      <alignment horizontal="center" vertical="center" wrapText="1"/>
    </xf>
    <xf numFmtId="0" fontId="8" fillId="13" borderId="25" xfId="1" applyFont="1" applyFill="1" applyBorder="1" applyAlignment="1">
      <alignment horizontal="justify" vertical="center" wrapText="1"/>
    </xf>
    <xf numFmtId="0" fontId="8" fillId="13" borderId="34" xfId="1" applyFont="1" applyFill="1" applyBorder="1" applyAlignment="1">
      <alignment horizontal="left" vertical="center" wrapText="1"/>
    </xf>
    <xf numFmtId="0" fontId="6" fillId="19" borderId="25" xfId="1" applyFont="1" applyFill="1" applyBorder="1" applyAlignment="1">
      <alignment horizontal="center" vertical="center" wrapText="1"/>
    </xf>
    <xf numFmtId="0" fontId="8" fillId="19" borderId="25" xfId="1" applyFont="1" applyFill="1" applyBorder="1" applyAlignment="1">
      <alignment horizontal="justify" vertical="center" wrapText="1"/>
    </xf>
    <xf numFmtId="0" fontId="8" fillId="19" borderId="34" xfId="1" applyFont="1" applyFill="1" applyBorder="1" applyAlignment="1">
      <alignment horizontal="center" vertical="center" wrapText="1"/>
    </xf>
    <xf numFmtId="0" fontId="6" fillId="20" borderId="25" xfId="1" applyFont="1" applyFill="1" applyBorder="1" applyAlignment="1">
      <alignment horizontal="center" vertical="center" wrapText="1"/>
    </xf>
    <xf numFmtId="0" fontId="8" fillId="20" borderId="1" xfId="1" applyFont="1" applyFill="1" applyBorder="1" applyAlignment="1">
      <alignment horizontal="justify" vertical="center" wrapText="1"/>
    </xf>
    <xf numFmtId="0" fontId="8" fillId="20" borderId="25" xfId="1" applyFont="1" applyFill="1" applyBorder="1" applyAlignment="1">
      <alignment horizontal="justify" vertical="center" wrapText="1"/>
    </xf>
    <xf numFmtId="0" fontId="8" fillId="20" borderId="34" xfId="1" applyFont="1" applyFill="1" applyBorder="1" applyAlignment="1">
      <alignment horizontal="center" vertical="center" wrapText="1"/>
    </xf>
    <xf numFmtId="0" fontId="8" fillId="16" borderId="1" xfId="1" applyFont="1" applyFill="1" applyBorder="1" applyAlignment="1">
      <alignment horizontal="justify" vertical="center" wrapText="1"/>
    </xf>
    <xf numFmtId="0" fontId="8" fillId="16" borderId="34" xfId="1" applyFont="1" applyFill="1" applyBorder="1" applyAlignment="1">
      <alignment horizontal="left" vertical="center" wrapText="1"/>
    </xf>
    <xf numFmtId="0" fontId="8" fillId="18" borderId="34" xfId="1" applyFont="1" applyFill="1" applyBorder="1" applyAlignment="1">
      <alignment horizontal="center" vertical="center" wrapText="1"/>
    </xf>
    <xf numFmtId="0" fontId="6" fillId="18" borderId="27" xfId="1" applyFont="1" applyFill="1" applyBorder="1" applyAlignment="1">
      <alignment horizontal="center" vertical="center" wrapText="1"/>
    </xf>
    <xf numFmtId="0" fontId="8" fillId="18" borderId="27" xfId="1" applyFont="1" applyFill="1" applyBorder="1" applyAlignment="1">
      <alignment horizontal="justify" vertical="center" wrapText="1"/>
    </xf>
    <xf numFmtId="0" fontId="8" fillId="18" borderId="35" xfId="1" applyFont="1" applyFill="1" applyBorder="1" applyAlignment="1">
      <alignment horizontal="center" vertical="center" wrapText="1"/>
    </xf>
    <xf numFmtId="0" fontId="17" fillId="3" borderId="0" xfId="1" applyFont="1" applyFill="1" applyAlignment="1">
      <alignment horizontal="center" vertical="center" wrapText="1"/>
    </xf>
    <xf numFmtId="0" fontId="0" fillId="0" borderId="0" xfId="0" applyAlignment="1">
      <alignment horizontal="center" vertical="center"/>
    </xf>
    <xf numFmtId="0" fontId="18" fillId="0" borderId="0" xfId="0" applyFont="1" applyAlignment="1">
      <alignment horizontal="center" vertical="center"/>
    </xf>
    <xf numFmtId="0" fontId="20" fillId="3" borderId="0" xfId="0" applyFont="1" applyFill="1"/>
    <xf numFmtId="0" fontId="19" fillId="3" borderId="0" xfId="1" applyFont="1" applyFill="1"/>
    <xf numFmtId="0" fontId="20" fillId="3" borderId="0" xfId="0" applyFont="1" applyFill="1" applyAlignment="1">
      <alignment horizontal="left" vertical="center" wrapText="1"/>
    </xf>
    <xf numFmtId="0" fontId="20" fillId="3" borderId="0" xfId="0" applyFont="1" applyFill="1" applyAlignment="1">
      <alignment horizontal="center" vertical="center" wrapText="1"/>
    </xf>
    <xf numFmtId="0" fontId="19" fillId="3" borderId="0" xfId="1" applyFont="1" applyFill="1" applyAlignment="1">
      <alignment vertical="center"/>
    </xf>
    <xf numFmtId="0" fontId="20" fillId="3" borderId="0" xfId="0" applyFont="1" applyFill="1" applyAlignment="1">
      <alignment horizontal="center"/>
    </xf>
    <xf numFmtId="0" fontId="21" fillId="33" borderId="7" xfId="1" applyFont="1" applyFill="1" applyBorder="1" applyAlignment="1">
      <alignment vertical="center"/>
    </xf>
    <xf numFmtId="0" fontId="32" fillId="33" borderId="5" xfId="1" applyFont="1" applyFill="1" applyBorder="1" applyAlignment="1">
      <alignment horizontal="center" vertical="center"/>
    </xf>
    <xf numFmtId="0" fontId="34" fillId="35" borderId="3" xfId="1" applyFont="1" applyFill="1" applyBorder="1" applyAlignment="1">
      <alignment horizontal="center" vertical="center" wrapText="1"/>
    </xf>
    <xf numFmtId="0" fontId="17" fillId="3" borderId="0" xfId="1" applyFont="1" applyFill="1" applyAlignment="1">
      <alignment horizontal="center" vertical="center"/>
    </xf>
    <xf numFmtId="0" fontId="24" fillId="2" borderId="46" xfId="1" applyFont="1" applyFill="1" applyBorder="1" applyAlignment="1">
      <alignment horizontal="center" vertical="center" wrapText="1"/>
    </xf>
    <xf numFmtId="0" fontId="33" fillId="2" borderId="46" xfId="1" applyFont="1" applyFill="1" applyBorder="1" applyAlignment="1">
      <alignment horizontal="justify" vertical="center" wrapText="1"/>
    </xf>
    <xf numFmtId="0" fontId="34" fillId="2" borderId="46" xfId="1" applyFont="1" applyFill="1" applyBorder="1" applyAlignment="1">
      <alignment horizontal="justify" vertical="center" wrapText="1"/>
    </xf>
    <xf numFmtId="0" fontId="35" fillId="3" borderId="46" xfId="1" applyFont="1" applyFill="1" applyBorder="1" applyAlignment="1">
      <alignment horizontal="center" vertical="center" wrapText="1"/>
    </xf>
    <xf numFmtId="164" fontId="34" fillId="3" borderId="47" xfId="1" applyNumberFormat="1" applyFont="1" applyFill="1" applyBorder="1" applyAlignment="1">
      <alignment horizontal="center" vertical="center" wrapText="1"/>
    </xf>
    <xf numFmtId="164" fontId="34" fillId="37" borderId="47" xfId="1" applyNumberFormat="1" applyFont="1" applyFill="1" applyBorder="1" applyAlignment="1">
      <alignment horizontal="center" vertical="center" wrapText="1"/>
    </xf>
    <xf numFmtId="164" fontId="34" fillId="37" borderId="48" xfId="1" applyNumberFormat="1" applyFont="1" applyFill="1" applyBorder="1" applyAlignment="1">
      <alignment horizontal="center" vertical="center" wrapText="1"/>
    </xf>
    <xf numFmtId="0" fontId="40" fillId="0" borderId="11" xfId="0" applyFont="1" applyBorder="1" applyAlignment="1">
      <alignment horizontal="center" vertical="center"/>
    </xf>
    <xf numFmtId="0" fontId="40" fillId="0" borderId="12" xfId="0" applyFont="1" applyBorder="1" applyAlignment="1">
      <alignment horizontal="center" vertical="center"/>
    </xf>
    <xf numFmtId="0" fontId="19" fillId="3" borderId="0" xfId="1" applyFont="1" applyFill="1" applyAlignment="1">
      <alignment horizontal="left"/>
    </xf>
    <xf numFmtId="0" fontId="20" fillId="3" borderId="0" xfId="0" applyFont="1" applyFill="1" applyAlignment="1">
      <alignment horizontal="left"/>
    </xf>
    <xf numFmtId="0" fontId="29" fillId="0" borderId="2" xfId="0" applyFont="1" applyBorder="1" applyAlignment="1">
      <alignment horizontal="center" vertical="center"/>
    </xf>
    <xf numFmtId="0" fontId="29" fillId="6" borderId="3" xfId="0" applyFont="1" applyFill="1" applyBorder="1" applyAlignment="1">
      <alignment horizontal="center" vertical="center"/>
    </xf>
    <xf numFmtId="0" fontId="54" fillId="33" borderId="5" xfId="1" applyFont="1" applyFill="1" applyBorder="1" applyAlignment="1">
      <alignment horizontal="center" vertical="center"/>
    </xf>
    <xf numFmtId="9" fontId="24" fillId="6" borderId="3" xfId="1" applyNumberFormat="1" applyFont="1" applyFill="1" applyBorder="1" applyAlignment="1">
      <alignment horizontal="center" vertical="center" wrapText="1"/>
    </xf>
    <xf numFmtId="0" fontId="20" fillId="0" borderId="0" xfId="0" applyFont="1"/>
    <xf numFmtId="0" fontId="20" fillId="0" borderId="0" xfId="0" applyFont="1" applyAlignment="1">
      <alignment horizontal="left"/>
    </xf>
    <xf numFmtId="0" fontId="26" fillId="0" borderId="0" xfId="2" applyFont="1" applyProtection="1">
      <protection locked="0"/>
    </xf>
    <xf numFmtId="0" fontId="38" fillId="0" borderId="0" xfId="2" applyFont="1" applyAlignment="1" applyProtection="1">
      <alignment horizontal="center" vertical="center"/>
      <protection locked="0"/>
    </xf>
    <xf numFmtId="0" fontId="64" fillId="0" borderId="0" xfId="2" applyFont="1" applyProtection="1">
      <protection locked="0"/>
    </xf>
    <xf numFmtId="0" fontId="66" fillId="0" borderId="61" xfId="5" applyFont="1" applyBorder="1" applyAlignment="1" applyProtection="1">
      <alignment horizontal="center" vertical="center"/>
      <protection locked="0"/>
    </xf>
    <xf numFmtId="0" fontId="66" fillId="0" borderId="0" xfId="5" applyFont="1" applyAlignment="1" applyProtection="1">
      <alignment horizontal="center" vertical="center"/>
      <protection locked="0"/>
    </xf>
    <xf numFmtId="14" fontId="66" fillId="0" borderId="61" xfId="5" applyNumberFormat="1" applyFont="1" applyBorder="1" applyAlignment="1" applyProtection="1">
      <alignment horizontal="center" vertical="center"/>
      <protection locked="0"/>
    </xf>
    <xf numFmtId="0" fontId="55" fillId="0" borderId="0" xfId="5" applyFont="1" applyProtection="1">
      <protection locked="0"/>
    </xf>
    <xf numFmtId="0" fontId="66" fillId="42" borderId="0" xfId="6" applyFont="1" applyFill="1" applyAlignment="1" applyProtection="1">
      <alignment horizontal="center" vertical="center" wrapText="1"/>
      <protection locked="0"/>
    </xf>
    <xf numFmtId="0" fontId="67" fillId="42" borderId="0" xfId="6" applyFont="1" applyFill="1" applyAlignment="1" applyProtection="1">
      <alignment horizontal="center" vertical="center" wrapText="1"/>
      <protection locked="0"/>
    </xf>
    <xf numFmtId="0" fontId="26" fillId="3" borderId="0" xfId="2" applyFont="1" applyFill="1" applyProtection="1">
      <protection locked="0"/>
    </xf>
    <xf numFmtId="0" fontId="66" fillId="3" borderId="0" xfId="6" applyFont="1" applyFill="1" applyAlignment="1" applyProtection="1">
      <alignment horizontal="center" vertical="center" wrapText="1"/>
      <protection locked="0"/>
    </xf>
    <xf numFmtId="0" fontId="67" fillId="3" borderId="0" xfId="6" applyFont="1" applyFill="1" applyAlignment="1" applyProtection="1">
      <alignment horizontal="center" vertical="center" wrapText="1"/>
      <protection locked="0"/>
    </xf>
    <xf numFmtId="0" fontId="38" fillId="0" borderId="0" xfId="2" applyFont="1" applyAlignment="1" applyProtection="1">
      <alignment vertical="center"/>
      <protection locked="0"/>
    </xf>
    <xf numFmtId="0" fontId="57" fillId="3" borderId="0" xfId="5" applyFont="1" applyFill="1" applyAlignment="1">
      <alignment vertical="center"/>
    </xf>
    <xf numFmtId="0" fontId="58" fillId="3" borderId="0" xfId="5" applyFont="1" applyFill="1" applyAlignment="1">
      <alignment vertical="center"/>
    </xf>
    <xf numFmtId="0" fontId="57" fillId="3" borderId="0" xfId="5" applyFont="1" applyFill="1" applyAlignment="1">
      <alignment horizontal="center" vertical="center"/>
    </xf>
    <xf numFmtId="0" fontId="71" fillId="3" borderId="0" xfId="6" applyFont="1" applyFill="1" applyAlignment="1" applyProtection="1">
      <alignment horizontal="center" vertical="center" wrapText="1"/>
    </xf>
    <xf numFmtId="0" fontId="66" fillId="3" borderId="0" xfId="6" applyFont="1" applyFill="1" applyAlignment="1" applyProtection="1">
      <alignment horizontal="center" vertical="center" wrapText="1"/>
    </xf>
    <xf numFmtId="0" fontId="72" fillId="3" borderId="0" xfId="5" applyFont="1" applyFill="1" applyAlignment="1">
      <alignment horizontal="center" vertical="center"/>
    </xf>
    <xf numFmtId="0" fontId="66" fillId="3" borderId="9" xfId="5" applyFont="1" applyFill="1" applyBorder="1" applyAlignment="1">
      <alignment horizontal="center" vertical="center"/>
    </xf>
    <xf numFmtId="0" fontId="66" fillId="3" borderId="0" xfId="5" applyFont="1" applyFill="1" applyAlignment="1">
      <alignment horizontal="center" vertical="center"/>
    </xf>
    <xf numFmtId="0" fontId="76" fillId="3" borderId="0" xfId="5" applyFont="1" applyFill="1" applyAlignment="1">
      <alignment vertical="center"/>
    </xf>
    <xf numFmtId="0" fontId="73" fillId="3" borderId="0" xfId="5" applyFont="1" applyFill="1" applyAlignment="1">
      <alignment horizontal="center" vertical="center"/>
    </xf>
    <xf numFmtId="0" fontId="77" fillId="3" borderId="0" xfId="5" applyFont="1" applyFill="1" applyAlignment="1">
      <alignment horizontal="center" vertical="center"/>
    </xf>
    <xf numFmtId="0" fontId="26" fillId="3" borderId="0" xfId="2" applyFont="1" applyFill="1"/>
    <xf numFmtId="0" fontId="66" fillId="54" borderId="43" xfId="2" applyFont="1" applyFill="1" applyBorder="1" applyAlignment="1">
      <alignment horizontal="center" vertical="center" wrapText="1"/>
    </xf>
    <xf numFmtId="0" fontId="66" fillId="54" borderId="44" xfId="2" applyFont="1" applyFill="1" applyBorder="1" applyAlignment="1">
      <alignment horizontal="center" vertical="center" wrapText="1"/>
    </xf>
    <xf numFmtId="0" fontId="66" fillId="54" borderId="45" xfId="2" applyFont="1" applyFill="1" applyBorder="1" applyAlignment="1">
      <alignment horizontal="center" vertical="center" wrapText="1"/>
    </xf>
    <xf numFmtId="0" fontId="26" fillId="0" borderId="0" xfId="2" applyFont="1" applyAlignment="1" applyProtection="1">
      <alignment horizontal="center"/>
      <protection locked="0"/>
    </xf>
    <xf numFmtId="0" fontId="66" fillId="3" borderId="0" xfId="5" applyFont="1" applyFill="1" applyAlignment="1">
      <alignment vertical="center"/>
    </xf>
    <xf numFmtId="0" fontId="66" fillId="3" borderId="0" xfId="5" applyFont="1" applyFill="1" applyAlignment="1">
      <alignment horizontal="center" vertical="center" wrapText="1"/>
    </xf>
    <xf numFmtId="0" fontId="66" fillId="32" borderId="3" xfId="5" applyFont="1" applyFill="1" applyBorder="1" applyAlignment="1">
      <alignment horizontal="center" vertical="center" wrapText="1"/>
    </xf>
    <xf numFmtId="0" fontId="71" fillId="57" borderId="3" xfId="5" applyFont="1" applyFill="1" applyBorder="1" applyAlignment="1">
      <alignment horizontal="center" vertical="center" wrapText="1"/>
    </xf>
    <xf numFmtId="0" fontId="38" fillId="0" borderId="3" xfId="2" applyFont="1" applyBorder="1" applyAlignment="1">
      <alignment horizontal="center" vertical="center"/>
    </xf>
    <xf numFmtId="0" fontId="26" fillId="3" borderId="0" xfId="2" applyFont="1" applyFill="1" applyAlignment="1">
      <alignment horizontal="center"/>
    </xf>
    <xf numFmtId="0" fontId="38" fillId="0" borderId="104" xfId="2" applyFont="1" applyBorder="1" applyAlignment="1">
      <alignment horizontal="center" vertical="center"/>
    </xf>
    <xf numFmtId="0" fontId="38" fillId="0" borderId="105" xfId="2" applyFont="1" applyBorder="1" applyAlignment="1">
      <alignment horizontal="center" vertical="center"/>
    </xf>
    <xf numFmtId="0" fontId="66" fillId="58" borderId="107" xfId="2" applyFont="1" applyFill="1" applyBorder="1" applyAlignment="1">
      <alignment horizontal="center" vertical="center" wrapText="1"/>
    </xf>
    <xf numFmtId="0" fontId="66" fillId="58" borderId="45" xfId="2" applyFont="1" applyFill="1" applyBorder="1" applyAlignment="1">
      <alignment horizontal="center" vertical="center" wrapText="1"/>
    </xf>
    <xf numFmtId="0" fontId="58" fillId="32" borderId="46" xfId="6" applyFont="1" applyFill="1" applyBorder="1" applyAlignment="1" applyProtection="1">
      <alignment horizontal="center" vertical="center" wrapText="1"/>
      <protection locked="0"/>
    </xf>
    <xf numFmtId="0" fontId="57" fillId="3" borderId="0" xfId="5" applyFont="1" applyFill="1" applyAlignment="1" applyProtection="1">
      <alignment vertical="center"/>
      <protection locked="0"/>
    </xf>
    <xf numFmtId="0" fontId="58" fillId="3" borderId="0" xfId="5" applyFont="1" applyFill="1" applyAlignment="1" applyProtection="1">
      <alignment vertical="center"/>
      <protection locked="0"/>
    </xf>
    <xf numFmtId="0" fontId="67" fillId="3" borderId="46" xfId="6" applyFont="1" applyFill="1" applyBorder="1" applyAlignment="1" applyProtection="1">
      <alignment horizontal="center" vertical="center" wrapText="1"/>
      <protection locked="0"/>
    </xf>
    <xf numFmtId="1" fontId="58" fillId="45" borderId="46" xfId="7" applyNumberFormat="1" applyFont="1" applyFill="1" applyBorder="1" applyAlignment="1" applyProtection="1">
      <alignment horizontal="center" vertical="center"/>
    </xf>
    <xf numFmtId="168" fontId="67" fillId="3" borderId="46" xfId="7" applyNumberFormat="1" applyFont="1" applyFill="1" applyBorder="1" applyAlignment="1" applyProtection="1">
      <alignment horizontal="center" vertical="center"/>
      <protection locked="0"/>
    </xf>
    <xf numFmtId="0" fontId="67" fillId="6" borderId="46" xfId="6" applyFont="1" applyFill="1" applyBorder="1" applyAlignment="1" applyProtection="1">
      <alignment horizontal="center" vertical="center" wrapText="1"/>
      <protection locked="0"/>
    </xf>
    <xf numFmtId="0" fontId="78" fillId="0" borderId="0" xfId="2" applyFont="1"/>
    <xf numFmtId="9" fontId="67" fillId="3" borderId="0" xfId="5" applyNumberFormat="1" applyFont="1" applyFill="1" applyAlignment="1">
      <alignment horizontal="right" vertical="top"/>
    </xf>
    <xf numFmtId="0" fontId="79" fillId="3" borderId="2" xfId="5" applyFont="1" applyFill="1" applyBorder="1" applyAlignment="1">
      <alignment horizontal="center" vertical="center" wrapText="1"/>
    </xf>
    <xf numFmtId="0" fontId="79" fillId="3" borderId="11" xfId="5" applyFont="1" applyFill="1" applyBorder="1" applyAlignment="1">
      <alignment horizontal="center" vertical="center" wrapText="1"/>
    </xf>
    <xf numFmtId="0" fontId="79" fillId="53" borderId="11" xfId="5" applyFont="1" applyFill="1" applyBorder="1" applyAlignment="1">
      <alignment horizontal="center" vertical="center" wrapText="1"/>
    </xf>
    <xf numFmtId="0" fontId="79" fillId="53" borderId="12" xfId="5" applyFont="1" applyFill="1" applyBorder="1" applyAlignment="1">
      <alignment horizontal="center" vertical="center" wrapText="1"/>
    </xf>
    <xf numFmtId="0" fontId="76" fillId="3" borderId="0" xfId="5" applyFont="1" applyFill="1" applyAlignment="1" applyProtection="1">
      <alignment vertical="center"/>
      <protection locked="0"/>
    </xf>
    <xf numFmtId="0" fontId="77" fillId="3" borderId="0" xfId="5" applyFont="1" applyFill="1" applyAlignment="1" applyProtection="1">
      <alignment horizontal="center" vertical="center"/>
      <protection locked="0"/>
    </xf>
    <xf numFmtId="0" fontId="66" fillId="3" borderId="0" xfId="5" applyFont="1" applyFill="1" applyAlignment="1" applyProtection="1">
      <alignment horizontal="center" vertical="center"/>
      <protection locked="0"/>
    </xf>
    <xf numFmtId="0" fontId="57" fillId="3" borderId="0" xfId="5" applyFont="1" applyFill="1" applyAlignment="1" applyProtection="1">
      <alignment horizontal="center" vertical="center"/>
      <protection locked="0"/>
    </xf>
    <xf numFmtId="0" fontId="26" fillId="60" borderId="2" xfId="2" applyFont="1" applyFill="1" applyBorder="1" applyProtection="1">
      <protection locked="0"/>
    </xf>
    <xf numFmtId="0" fontId="26" fillId="60" borderId="11" xfId="2" applyFont="1" applyFill="1" applyBorder="1" applyProtection="1">
      <protection locked="0"/>
    </xf>
    <xf numFmtId="0" fontId="26" fillId="60" borderId="12" xfId="2" applyFont="1" applyFill="1" applyBorder="1" applyProtection="1">
      <protection locked="0"/>
    </xf>
    <xf numFmtId="0" fontId="41" fillId="0" borderId="0" xfId="2" applyFont="1"/>
    <xf numFmtId="9" fontId="67" fillId="3" borderId="0" xfId="5" applyNumberFormat="1" applyFont="1" applyFill="1" applyAlignment="1">
      <alignment vertical="center"/>
    </xf>
    <xf numFmtId="0" fontId="58" fillId="45" borderId="3" xfId="6" applyFont="1" applyFill="1" applyBorder="1" applyAlignment="1" applyProtection="1">
      <alignment horizontal="center" vertical="center" wrapText="1"/>
      <protection locked="0"/>
    </xf>
    <xf numFmtId="168" fontId="67" fillId="3" borderId="41" xfId="7" applyNumberFormat="1" applyFont="1" applyFill="1" applyBorder="1" applyAlignment="1" applyProtection="1">
      <alignment horizontal="center" vertical="center"/>
      <protection locked="0"/>
    </xf>
    <xf numFmtId="0" fontId="67" fillId="6" borderId="41" xfId="6" applyFont="1" applyFill="1" applyBorder="1" applyAlignment="1" applyProtection="1">
      <alignment horizontal="center" vertical="center" wrapText="1"/>
      <protection locked="0"/>
    </xf>
    <xf numFmtId="9" fontId="67" fillId="3" borderId="0" xfId="5" applyNumberFormat="1" applyFont="1" applyFill="1" applyAlignment="1">
      <alignment vertical="top"/>
    </xf>
    <xf numFmtId="0" fontId="79" fillId="3" borderId="3" xfId="5" applyFont="1" applyFill="1" applyBorder="1" applyAlignment="1">
      <alignment horizontal="center" vertical="center" wrapText="1"/>
    </xf>
    <xf numFmtId="0" fontId="76" fillId="3" borderId="44" xfId="5" applyFont="1" applyFill="1" applyBorder="1" applyAlignment="1" applyProtection="1">
      <alignment vertical="center"/>
      <protection locked="0"/>
    </xf>
    <xf numFmtId="0" fontId="26" fillId="60" borderId="3" xfId="2" applyFont="1" applyFill="1" applyBorder="1" applyProtection="1">
      <protection locked="0"/>
    </xf>
    <xf numFmtId="0" fontId="55" fillId="0" borderId="0" xfId="2" applyFont="1"/>
    <xf numFmtId="9" fontId="67" fillId="0" borderId="0" xfId="2" applyNumberFormat="1" applyFont="1" applyAlignment="1">
      <alignment vertical="top"/>
    </xf>
    <xf numFmtId="9" fontId="67" fillId="0" borderId="0" xfId="2" applyNumberFormat="1" applyFont="1" applyAlignment="1">
      <alignment horizontal="right" vertical="top"/>
    </xf>
    <xf numFmtId="0" fontId="67" fillId="48" borderId="11" xfId="6" applyFont="1" applyFill="1" applyBorder="1" applyAlignment="1" applyProtection="1">
      <alignment vertical="center" wrapText="1"/>
      <protection locked="0"/>
    </xf>
    <xf numFmtId="0" fontId="58" fillId="32" borderId="11" xfId="6" applyFont="1" applyFill="1" applyBorder="1" applyAlignment="1" applyProtection="1">
      <alignment horizontal="center" vertical="center" wrapText="1"/>
      <protection locked="0"/>
    </xf>
    <xf numFmtId="0" fontId="67" fillId="3" borderId="11" xfId="6" applyFont="1" applyFill="1" applyBorder="1" applyAlignment="1" applyProtection="1">
      <alignment horizontal="center" vertical="center" wrapText="1"/>
      <protection locked="0"/>
    </xf>
    <xf numFmtId="1" fontId="58" fillId="45" borderId="12" xfId="7" applyNumberFormat="1" applyFont="1" applyFill="1" applyBorder="1" applyAlignment="1" applyProtection="1">
      <alignment horizontal="center" vertical="center"/>
    </xf>
    <xf numFmtId="168" fontId="80" fillId="3" borderId="54" xfId="7" applyNumberFormat="1" applyFont="1" applyFill="1" applyBorder="1" applyAlignment="1" applyProtection="1">
      <alignment horizontal="center" vertical="center"/>
      <protection locked="0"/>
    </xf>
    <xf numFmtId="0" fontId="66" fillId="3" borderId="86" xfId="5" applyFont="1" applyFill="1" applyBorder="1" applyAlignment="1" applyProtection="1">
      <alignment horizontal="center" vertical="center"/>
      <protection locked="0"/>
    </xf>
    <xf numFmtId="0" fontId="66" fillId="3" borderId="109" xfId="5" applyFont="1" applyFill="1" applyBorder="1" applyAlignment="1" applyProtection="1">
      <alignment horizontal="center" vertical="center"/>
      <protection locked="0"/>
    </xf>
    <xf numFmtId="0" fontId="55" fillId="0" borderId="0" xfId="2" applyFont="1" applyProtection="1">
      <protection locked="0"/>
    </xf>
    <xf numFmtId="0" fontId="66" fillId="3" borderId="0" xfId="5" applyFont="1" applyFill="1" applyAlignment="1" applyProtection="1">
      <alignment vertical="center"/>
      <protection locked="0"/>
    </xf>
    <xf numFmtId="0" fontId="67" fillId="3" borderId="0" xfId="5" applyFont="1" applyFill="1" applyAlignment="1" applyProtection="1">
      <alignment vertical="center"/>
      <protection locked="0"/>
    </xf>
    <xf numFmtId="168" fontId="67" fillId="3" borderId="56" xfId="7" applyNumberFormat="1" applyFont="1" applyFill="1" applyBorder="1" applyAlignment="1" applyProtection="1">
      <alignment horizontal="center" vertical="center"/>
      <protection locked="0"/>
    </xf>
    <xf numFmtId="0" fontId="67" fillId="3" borderId="0" xfId="5" applyFont="1" applyFill="1" applyAlignment="1">
      <alignment vertical="center"/>
    </xf>
    <xf numFmtId="0" fontId="66" fillId="3" borderId="88" xfId="5" applyFont="1" applyFill="1" applyBorder="1" applyAlignment="1" applyProtection="1">
      <alignment horizontal="center" vertical="center"/>
      <protection locked="0"/>
    </xf>
    <xf numFmtId="168" fontId="67" fillId="3" borderId="50" xfId="7" applyNumberFormat="1" applyFont="1" applyFill="1" applyBorder="1" applyAlignment="1" applyProtection="1">
      <alignment horizontal="center" vertical="center"/>
      <protection locked="0"/>
    </xf>
    <xf numFmtId="0" fontId="66" fillId="3" borderId="41" xfId="5" applyFont="1" applyFill="1" applyBorder="1" applyAlignment="1" applyProtection="1">
      <alignment horizontal="center" vertical="center"/>
      <protection locked="0"/>
    </xf>
    <xf numFmtId="0" fontId="66" fillId="3" borderId="114" xfId="5" applyFont="1" applyFill="1" applyBorder="1" applyAlignment="1" applyProtection="1">
      <alignment horizontal="center" vertical="center"/>
      <protection locked="0"/>
    </xf>
    <xf numFmtId="0" fontId="58" fillId="45" borderId="2" xfId="6" applyFont="1" applyFill="1" applyBorder="1" applyAlignment="1" applyProtection="1">
      <alignment horizontal="center" vertical="center" wrapText="1"/>
      <protection locked="0"/>
    </xf>
    <xf numFmtId="1" fontId="58" fillId="45" borderId="11" xfId="7" applyNumberFormat="1" applyFont="1" applyFill="1" applyBorder="1" applyAlignment="1" applyProtection="1">
      <alignment horizontal="center" vertical="center"/>
    </xf>
    <xf numFmtId="168" fontId="67" fillId="3" borderId="11" xfId="7" applyNumberFormat="1" applyFont="1" applyFill="1" applyBorder="1" applyAlignment="1" applyProtection="1">
      <alignment horizontal="center" vertical="center"/>
      <protection locked="0"/>
    </xf>
    <xf numFmtId="0" fontId="67" fillId="31" borderId="11" xfId="6" applyFont="1" applyFill="1" applyBorder="1" applyAlignment="1" applyProtection="1">
      <alignment horizontal="center" vertical="center" wrapText="1"/>
      <protection locked="0"/>
    </xf>
    <xf numFmtId="0" fontId="67" fillId="6" borderId="11" xfId="6" applyFont="1" applyFill="1" applyBorder="1" applyAlignment="1" applyProtection="1">
      <alignment horizontal="center" vertical="center" wrapText="1"/>
      <protection locked="0"/>
    </xf>
    <xf numFmtId="0" fontId="58" fillId="48" borderId="11" xfId="6" applyFont="1" applyFill="1" applyBorder="1" applyAlignment="1" applyProtection="1">
      <alignment horizontal="center" vertical="center" wrapText="1"/>
      <protection locked="0"/>
    </xf>
    <xf numFmtId="0" fontId="58" fillId="32" borderId="20" xfId="6" applyFont="1" applyFill="1" applyBorder="1" applyAlignment="1" applyProtection="1">
      <alignment horizontal="center" vertical="center" wrapText="1"/>
      <protection locked="0"/>
    </xf>
    <xf numFmtId="0" fontId="58" fillId="43" borderId="12" xfId="6" applyFont="1" applyFill="1" applyBorder="1" applyAlignment="1" applyProtection="1">
      <alignment horizontal="center" vertical="center" wrapText="1"/>
      <protection locked="0"/>
    </xf>
    <xf numFmtId="0" fontId="67" fillId="48" borderId="46" xfId="6" applyFont="1" applyFill="1" applyBorder="1" applyAlignment="1" applyProtection="1">
      <alignment vertical="center" wrapText="1"/>
      <protection locked="0"/>
    </xf>
    <xf numFmtId="0" fontId="58" fillId="45" borderId="39" xfId="6" applyFont="1" applyFill="1" applyBorder="1" applyAlignment="1" applyProtection="1">
      <alignment horizontal="center" vertical="center" wrapText="1"/>
      <protection locked="0"/>
    </xf>
    <xf numFmtId="0" fontId="67" fillId="31" borderId="46" xfId="6" applyFont="1" applyFill="1" applyBorder="1" applyAlignment="1" applyProtection="1">
      <alignment horizontal="center" vertical="center" wrapText="1"/>
      <protection locked="0"/>
    </xf>
    <xf numFmtId="0" fontId="58" fillId="48" borderId="46" xfId="6" applyFont="1" applyFill="1" applyBorder="1" applyAlignment="1" applyProtection="1">
      <alignment horizontal="center" vertical="center" wrapText="1"/>
      <protection locked="0"/>
    </xf>
    <xf numFmtId="0" fontId="58" fillId="32" borderId="47" xfId="6" applyFont="1" applyFill="1" applyBorder="1" applyAlignment="1" applyProtection="1">
      <alignment horizontal="center" vertical="center" wrapText="1"/>
      <protection locked="0"/>
    </xf>
    <xf numFmtId="0" fontId="58" fillId="43" borderId="38" xfId="6" applyFont="1" applyFill="1" applyBorder="1" applyAlignment="1" applyProtection="1">
      <alignment horizontal="center" vertical="center" wrapText="1"/>
      <protection locked="0"/>
    </xf>
    <xf numFmtId="0" fontId="58" fillId="32" borderId="41" xfId="6" applyFont="1" applyFill="1" applyBorder="1" applyAlignment="1" applyProtection="1">
      <alignment horizontal="center" vertical="center" wrapText="1"/>
      <protection locked="0"/>
    </xf>
    <xf numFmtId="168" fontId="67" fillId="3" borderId="54" xfId="7" applyNumberFormat="1" applyFont="1" applyFill="1" applyBorder="1" applyAlignment="1" applyProtection="1">
      <alignment horizontal="center" vertical="center"/>
      <protection locked="0"/>
    </xf>
    <xf numFmtId="0" fontId="79" fillId="3" borderId="0" xfId="5" applyFont="1" applyFill="1" applyAlignment="1">
      <alignment horizontal="center" vertical="center"/>
    </xf>
    <xf numFmtId="0" fontId="81" fillId="3" borderId="0" xfId="5" applyFont="1" applyFill="1" applyAlignment="1" applyProtection="1">
      <alignment vertical="center"/>
      <protection locked="0"/>
    </xf>
    <xf numFmtId="0" fontId="79" fillId="3" borderId="0" xfId="5" applyFont="1" applyFill="1" applyAlignment="1" applyProtection="1">
      <alignment horizontal="center" vertical="center"/>
      <protection locked="0"/>
    </xf>
    <xf numFmtId="0" fontId="67" fillId="3" borderId="0" xfId="5" applyFont="1" applyFill="1" applyAlignment="1" applyProtection="1">
      <alignment horizontal="center" vertical="center"/>
      <protection locked="0"/>
    </xf>
    <xf numFmtId="0" fontId="58" fillId="3" borderId="0" xfId="5" applyFont="1" applyFill="1" applyAlignment="1" applyProtection="1">
      <alignment horizontal="center" vertical="center"/>
      <protection locked="0"/>
    </xf>
    <xf numFmtId="0" fontId="64" fillId="60" borderId="2" xfId="2" applyFont="1" applyFill="1" applyBorder="1" applyProtection="1">
      <protection locked="0"/>
    </xf>
    <xf numFmtId="0" fontId="64" fillId="60" borderId="11" xfId="2" applyFont="1" applyFill="1" applyBorder="1" applyProtection="1">
      <protection locked="0"/>
    </xf>
    <xf numFmtId="0" fontId="64" fillId="60" borderId="12" xfId="2" applyFont="1" applyFill="1" applyBorder="1" applyProtection="1">
      <protection locked="0"/>
    </xf>
    <xf numFmtId="10" fontId="67" fillId="3" borderId="46" xfId="7" applyNumberFormat="1" applyFont="1" applyFill="1" applyBorder="1" applyAlignment="1" applyProtection="1">
      <alignment horizontal="center" vertical="center"/>
      <protection locked="0"/>
    </xf>
    <xf numFmtId="0" fontId="81" fillId="3" borderId="44" xfId="5" applyFont="1" applyFill="1" applyBorder="1" applyAlignment="1" applyProtection="1">
      <alignment vertical="center"/>
      <protection locked="0"/>
    </xf>
    <xf numFmtId="0" fontId="64" fillId="60" borderId="3" xfId="2" applyFont="1" applyFill="1" applyBorder="1" applyProtection="1">
      <protection locked="0"/>
    </xf>
    <xf numFmtId="0" fontId="41" fillId="48" borderId="11" xfId="6" applyFont="1" applyFill="1" applyBorder="1" applyAlignment="1" applyProtection="1">
      <alignment vertical="center" wrapText="1"/>
      <protection locked="0"/>
    </xf>
    <xf numFmtId="0" fontId="78" fillId="32" borderId="11" xfId="6" applyFont="1" applyFill="1" applyBorder="1" applyAlignment="1" applyProtection="1">
      <alignment horizontal="center" vertical="center" wrapText="1"/>
      <protection locked="0"/>
    </xf>
    <xf numFmtId="0" fontId="78" fillId="3" borderId="0" xfId="5" applyFont="1" applyFill="1" applyAlignment="1" applyProtection="1">
      <alignment vertical="center"/>
      <protection locked="0"/>
    </xf>
    <xf numFmtId="0" fontId="78" fillId="45" borderId="2" xfId="6" applyFont="1" applyFill="1" applyBorder="1" applyAlignment="1" applyProtection="1">
      <alignment horizontal="center" vertical="center" wrapText="1"/>
      <protection locked="0"/>
    </xf>
    <xf numFmtId="0" fontId="41" fillId="3" borderId="11" xfId="6" applyFont="1" applyFill="1" applyBorder="1" applyAlignment="1" applyProtection="1">
      <alignment horizontal="center" vertical="center" wrapText="1"/>
      <protection locked="0"/>
    </xf>
    <xf numFmtId="0" fontId="78" fillId="32" borderId="46" xfId="6" applyFont="1" applyFill="1" applyBorder="1" applyAlignment="1" applyProtection="1">
      <alignment horizontal="center" vertical="center" wrapText="1"/>
      <protection locked="0"/>
    </xf>
    <xf numFmtId="0" fontId="78" fillId="32" borderId="41" xfId="6" applyFont="1" applyFill="1" applyBorder="1" applyAlignment="1" applyProtection="1">
      <alignment horizontal="center" vertical="center" wrapText="1"/>
      <protection locked="0"/>
    </xf>
    <xf numFmtId="0" fontId="78" fillId="45" borderId="3" xfId="6" applyFont="1" applyFill="1" applyBorder="1" applyAlignment="1" applyProtection="1">
      <alignment horizontal="center" vertical="center" wrapText="1"/>
      <protection locked="0"/>
    </xf>
    <xf numFmtId="0" fontId="82" fillId="48" borderId="11" xfId="6" applyFont="1" applyFill="1" applyBorder="1" applyAlignment="1" applyProtection="1">
      <alignment vertical="center" wrapText="1"/>
      <protection locked="0"/>
    </xf>
    <xf numFmtId="0" fontId="57" fillId="32" borderId="11" xfId="6" applyFont="1" applyFill="1" applyBorder="1" applyAlignment="1" applyProtection="1">
      <alignment horizontal="center" vertical="center" wrapText="1"/>
      <protection locked="0"/>
    </xf>
    <xf numFmtId="0" fontId="77" fillId="3" borderId="9" xfId="5" applyFont="1" applyFill="1" applyBorder="1" applyAlignment="1" applyProtection="1">
      <alignment horizontal="center" vertical="center"/>
      <protection locked="0"/>
    </xf>
    <xf numFmtId="0" fontId="57" fillId="32" borderId="46" xfId="6" applyFont="1" applyFill="1" applyBorder="1" applyAlignment="1" applyProtection="1">
      <alignment horizontal="center" vertical="center" wrapText="1"/>
      <protection locked="0"/>
    </xf>
    <xf numFmtId="0" fontId="57" fillId="32" borderId="41" xfId="6" applyFont="1" applyFill="1" applyBorder="1" applyAlignment="1" applyProtection="1">
      <alignment horizontal="center" vertical="center" wrapText="1"/>
      <protection locked="0"/>
    </xf>
    <xf numFmtId="0" fontId="77" fillId="3" borderId="44" xfId="5" applyFont="1" applyFill="1" applyBorder="1" applyAlignment="1" applyProtection="1">
      <alignment horizontal="center" vertical="center"/>
      <protection locked="0"/>
    </xf>
    <xf numFmtId="9" fontId="94" fillId="61" borderId="116" xfId="0" applyNumberFormat="1" applyFont="1" applyFill="1" applyBorder="1" applyAlignment="1">
      <alignment horizontal="center" vertical="center"/>
    </xf>
    <xf numFmtId="0" fontId="17" fillId="2" borderId="0" xfId="1" applyFont="1" applyFill="1" applyAlignment="1">
      <alignment horizontal="left" vertical="center"/>
    </xf>
    <xf numFmtId="0" fontId="17" fillId="2" borderId="0" xfId="1" applyFont="1" applyFill="1" applyAlignment="1">
      <alignment horizontal="center" vertical="center"/>
    </xf>
    <xf numFmtId="0" fontId="19" fillId="0" borderId="0" xfId="1" applyFont="1"/>
    <xf numFmtId="0" fontId="22" fillId="3" borderId="39" xfId="1" applyFont="1" applyFill="1" applyBorder="1" applyAlignment="1">
      <alignment horizontal="center" vertical="center"/>
    </xf>
    <xf numFmtId="14" fontId="17" fillId="2" borderId="0" xfId="1" applyNumberFormat="1" applyFont="1" applyFill="1" applyAlignment="1">
      <alignment horizontal="center" vertical="center"/>
    </xf>
    <xf numFmtId="0" fontId="17" fillId="0" borderId="0" xfId="1" applyFont="1" applyAlignment="1">
      <alignment horizontal="left" vertical="center"/>
    </xf>
    <xf numFmtId="0" fontId="27" fillId="3" borderId="0" xfId="1" applyFont="1" applyFill="1" applyAlignment="1">
      <alignment vertical="center" wrapText="1"/>
    </xf>
    <xf numFmtId="0" fontId="19" fillId="3" borderId="0" xfId="1" applyFont="1" applyFill="1" applyAlignment="1">
      <alignment vertical="center" wrapText="1"/>
    </xf>
    <xf numFmtId="0" fontId="22" fillId="3" borderId="3" xfId="1" applyFont="1" applyFill="1" applyBorder="1" applyAlignment="1">
      <alignment horizontal="left" vertical="center" wrapText="1"/>
    </xf>
    <xf numFmtId="0" fontId="99" fillId="2" borderId="0" xfId="1" applyFont="1" applyFill="1" applyAlignment="1">
      <alignment horizontal="left" vertical="center" wrapText="1"/>
    </xf>
    <xf numFmtId="0" fontId="100" fillId="2" borderId="0" xfId="1" applyFont="1" applyFill="1" applyAlignment="1">
      <alignment horizontal="left" vertical="top" wrapText="1"/>
    </xf>
    <xf numFmtId="0" fontId="17" fillId="3" borderId="0" xfId="1" applyFont="1" applyFill="1" applyAlignment="1">
      <alignment vertical="center"/>
    </xf>
    <xf numFmtId="0" fontId="100" fillId="2" borderId="0" xfId="1" applyFont="1" applyFill="1" applyAlignment="1">
      <alignment horizontal="center" vertical="center" wrapText="1"/>
    </xf>
    <xf numFmtId="0" fontId="37" fillId="3" borderId="46" xfId="1" applyFont="1" applyFill="1" applyBorder="1" applyAlignment="1">
      <alignment horizontal="center" vertical="center" wrapText="1"/>
    </xf>
    <xf numFmtId="0" fontId="36" fillId="3" borderId="46" xfId="1" applyFont="1" applyFill="1" applyBorder="1" applyAlignment="1">
      <alignment horizontal="justify" vertical="center" wrapText="1"/>
    </xf>
    <xf numFmtId="14" fontId="36" fillId="3" borderId="47" xfId="1" applyNumberFormat="1" applyFont="1" applyFill="1" applyBorder="1" applyAlignment="1">
      <alignment horizontal="center" vertical="center" wrapText="1"/>
    </xf>
    <xf numFmtId="9" fontId="35" fillId="6" borderId="3" xfId="1" applyNumberFormat="1" applyFont="1" applyFill="1" applyBorder="1" applyAlignment="1">
      <alignment horizontal="center" vertical="center" wrapText="1"/>
    </xf>
    <xf numFmtId="0" fontId="24" fillId="3" borderId="88" xfId="1" applyFont="1" applyFill="1" applyBorder="1" applyAlignment="1">
      <alignment horizontal="center" vertical="center" wrapText="1"/>
    </xf>
    <xf numFmtId="0" fontId="22" fillId="3" borderId="88" xfId="1" applyFont="1" applyFill="1" applyBorder="1" applyAlignment="1">
      <alignment horizontal="center" vertical="center" wrapText="1"/>
    </xf>
    <xf numFmtId="0" fontId="20" fillId="3" borderId="0" xfId="0" applyFont="1" applyFill="1" applyAlignment="1">
      <alignment horizontal="center" vertical="center"/>
    </xf>
    <xf numFmtId="0" fontId="22" fillId="3" borderId="3" xfId="1" applyFont="1" applyFill="1" applyBorder="1" applyAlignment="1">
      <alignment horizontal="center" vertical="center" wrapText="1"/>
    </xf>
    <xf numFmtId="0" fontId="20" fillId="3" borderId="0" xfId="0" applyFont="1" applyFill="1" applyAlignment="1">
      <alignment vertical="center"/>
    </xf>
    <xf numFmtId="0" fontId="20" fillId="3" borderId="0" xfId="0" applyFont="1" applyFill="1" applyAlignment="1">
      <alignment horizontal="left" vertical="center"/>
    </xf>
    <xf numFmtId="0" fontId="17" fillId="3" borderId="0" xfId="1" applyFont="1" applyFill="1" applyAlignment="1">
      <alignment horizontal="left" vertical="center"/>
    </xf>
    <xf numFmtId="0" fontId="19" fillId="3" borderId="0" xfId="1" applyFont="1" applyFill="1" applyAlignment="1">
      <alignment horizontal="center" vertical="center"/>
    </xf>
    <xf numFmtId="165" fontId="36" fillId="3" borderId="47" xfId="1" applyNumberFormat="1" applyFont="1" applyFill="1" applyBorder="1" applyAlignment="1">
      <alignment horizontal="center" vertical="center" wrapText="1"/>
    </xf>
    <xf numFmtId="164" fontId="35" fillId="36" borderId="46" xfId="1" applyNumberFormat="1" applyFont="1" applyFill="1" applyBorder="1" applyAlignment="1">
      <alignment horizontal="center" vertical="center" wrapText="1"/>
    </xf>
    <xf numFmtId="164" fontId="35" fillId="36" borderId="38" xfId="1" applyNumberFormat="1" applyFont="1" applyFill="1" applyBorder="1" applyAlignment="1">
      <alignment horizontal="center" vertical="center" wrapText="1"/>
    </xf>
    <xf numFmtId="0" fontId="35" fillId="2" borderId="3" xfId="1" applyFont="1" applyFill="1" applyBorder="1" applyAlignment="1">
      <alignment horizontal="center" vertical="center" wrapText="1"/>
    </xf>
    <xf numFmtId="0" fontId="17" fillId="0" borderId="0" xfId="1" applyFont="1" applyAlignment="1">
      <alignment horizontal="center" vertical="center"/>
    </xf>
    <xf numFmtId="0" fontId="20" fillId="0" borderId="0" xfId="0" applyFont="1" applyAlignment="1">
      <alignment vertical="center"/>
    </xf>
    <xf numFmtId="0" fontId="20" fillId="0" borderId="0" xfId="0" applyFont="1" applyAlignment="1">
      <alignment horizontal="left" vertical="center"/>
    </xf>
    <xf numFmtId="9" fontId="20" fillId="3" borderId="0" xfId="3" applyFont="1" applyFill="1"/>
    <xf numFmtId="0" fontId="42" fillId="34" borderId="3" xfId="1" applyFont="1" applyFill="1" applyBorder="1" applyAlignment="1">
      <alignment horizontal="center" vertical="center" wrapText="1"/>
    </xf>
    <xf numFmtId="0" fontId="20" fillId="3" borderId="2" xfId="0" applyFont="1" applyFill="1" applyBorder="1" applyAlignment="1">
      <alignment vertical="center"/>
    </xf>
    <xf numFmtId="0" fontId="20" fillId="3" borderId="11" xfId="0" applyFont="1" applyFill="1" applyBorder="1" applyAlignment="1">
      <alignment vertical="center"/>
    </xf>
    <xf numFmtId="0" fontId="20" fillId="3" borderId="3" xfId="0" applyFont="1" applyFill="1" applyBorder="1" applyAlignment="1">
      <alignment vertical="center"/>
    </xf>
    <xf numFmtId="0" fontId="19" fillId="2" borderId="0" xfId="1" applyFont="1" applyFill="1" applyAlignment="1">
      <alignment horizontal="left" vertical="center" wrapText="1"/>
    </xf>
    <xf numFmtId="0" fontId="22" fillId="3" borderId="39" xfId="1" applyFont="1" applyFill="1" applyBorder="1" applyAlignment="1">
      <alignment horizontal="left" vertical="center" wrapText="1"/>
    </xf>
    <xf numFmtId="0" fontId="20" fillId="2" borderId="0" xfId="1" applyFont="1" applyFill="1" applyAlignment="1">
      <alignment vertical="center"/>
    </xf>
    <xf numFmtId="0" fontId="19" fillId="2" borderId="0" xfId="1" applyFont="1" applyFill="1" applyAlignment="1">
      <alignment vertical="center"/>
    </xf>
    <xf numFmtId="0" fontId="27" fillId="2" borderId="0" xfId="1" applyFont="1" applyFill="1" applyAlignment="1">
      <alignment vertical="center"/>
    </xf>
    <xf numFmtId="0" fontId="17" fillId="3" borderId="0" xfId="1" applyFont="1" applyFill="1" applyAlignment="1">
      <alignment horizontal="center" wrapText="1"/>
    </xf>
    <xf numFmtId="0" fontId="19" fillId="2" borderId="0" xfId="1" applyFont="1" applyFill="1" applyAlignment="1">
      <alignment vertical="center" wrapText="1"/>
    </xf>
    <xf numFmtId="0" fontId="19" fillId="2" borderId="0" xfId="1" applyFont="1" applyFill="1" applyAlignment="1">
      <alignment horizontal="center" vertical="center"/>
    </xf>
    <xf numFmtId="0" fontId="37" fillId="2" borderId="46" xfId="1" applyFont="1" applyFill="1" applyBorder="1" applyAlignment="1">
      <alignment horizontal="center" vertical="center" wrapText="1"/>
    </xf>
    <xf numFmtId="0" fontId="36" fillId="2" borderId="46" xfId="1" applyFont="1" applyFill="1" applyBorder="1" applyAlignment="1">
      <alignment horizontal="justify" vertical="center" wrapText="1"/>
    </xf>
    <xf numFmtId="14" fontId="36" fillId="2" borderId="47" xfId="1" applyNumberFormat="1" applyFont="1" applyFill="1" applyBorder="1" applyAlignment="1">
      <alignment horizontal="center" vertical="center" wrapText="1"/>
    </xf>
    <xf numFmtId="0" fontId="19" fillId="3" borderId="0" xfId="1" applyFont="1" applyFill="1" applyAlignment="1">
      <alignment horizontal="center" vertical="center" wrapText="1"/>
    </xf>
    <xf numFmtId="0" fontId="34" fillId="3" borderId="41" xfId="2" applyFont="1" applyFill="1" applyBorder="1" applyAlignment="1">
      <alignment horizontal="center" vertical="center" wrapText="1"/>
    </xf>
    <xf numFmtId="0" fontId="34" fillId="31" borderId="49" xfId="2" applyFont="1" applyFill="1" applyBorder="1" applyAlignment="1">
      <alignment horizontal="justify" vertical="center" wrapText="1"/>
    </xf>
    <xf numFmtId="0" fontId="34" fillId="3" borderId="41" xfId="2" applyFont="1" applyFill="1" applyBorder="1" applyAlignment="1">
      <alignment horizontal="justify" vertical="center" wrapText="1"/>
    </xf>
    <xf numFmtId="164" fontId="34" fillId="37" borderId="37" xfId="1" applyNumberFormat="1" applyFont="1" applyFill="1" applyBorder="1" applyAlignment="1">
      <alignment horizontal="center" vertical="center" wrapText="1"/>
    </xf>
    <xf numFmtId="9" fontId="22" fillId="6" borderId="3" xfId="1" applyNumberFormat="1" applyFont="1" applyFill="1" applyBorder="1" applyAlignment="1">
      <alignment horizontal="center" vertical="center" wrapText="1"/>
    </xf>
    <xf numFmtId="0" fontId="15" fillId="42" borderId="0" xfId="0" applyFont="1" applyFill="1" applyAlignment="1">
      <alignment horizontal="left" vertical="top" wrapText="1"/>
    </xf>
    <xf numFmtId="0" fontId="20" fillId="3" borderId="120" xfId="0" applyFont="1" applyFill="1" applyBorder="1"/>
    <xf numFmtId="0" fontId="20" fillId="3" borderId="121" xfId="0" applyFont="1" applyFill="1" applyBorder="1"/>
    <xf numFmtId="0" fontId="20" fillId="3" borderId="121" xfId="0" applyFont="1" applyFill="1" applyBorder="1" applyAlignment="1">
      <alignment horizontal="left"/>
    </xf>
    <xf numFmtId="0" fontId="20" fillId="3" borderId="122" xfId="0" applyFont="1" applyFill="1" applyBorder="1"/>
    <xf numFmtId="0" fontId="20" fillId="3" borderId="123" xfId="0" applyFont="1" applyFill="1" applyBorder="1"/>
    <xf numFmtId="0" fontId="15" fillId="42" borderId="124" xfId="0" applyFont="1" applyFill="1" applyBorder="1" applyAlignment="1">
      <alignment horizontal="left" vertical="top" wrapText="1"/>
    </xf>
    <xf numFmtId="0" fontId="20" fillId="3" borderId="124" xfId="0" applyFont="1" applyFill="1" applyBorder="1"/>
    <xf numFmtId="0" fontId="20" fillId="3" borderId="125" xfId="0" applyFont="1" applyFill="1" applyBorder="1"/>
    <xf numFmtId="0" fontId="20" fillId="3" borderId="126" xfId="0" applyFont="1" applyFill="1" applyBorder="1" applyAlignment="1">
      <alignment horizontal="left"/>
    </xf>
    <xf numFmtId="0" fontId="20" fillId="3" borderId="126" xfId="0" applyFont="1" applyFill="1" applyBorder="1" applyAlignment="1">
      <alignment horizontal="center"/>
    </xf>
    <xf numFmtId="0" fontId="19" fillId="2" borderId="126" xfId="1" applyFont="1" applyFill="1" applyBorder="1" applyAlignment="1">
      <alignment horizontal="left" vertical="center" wrapText="1"/>
    </xf>
    <xf numFmtId="0" fontId="19" fillId="3" borderId="127" xfId="1" applyFont="1" applyFill="1" applyBorder="1"/>
    <xf numFmtId="0" fontId="17" fillId="2" borderId="0" xfId="1" applyFont="1" applyFill="1" applyAlignment="1">
      <alignment horizontal="center" vertical="center" wrapText="1"/>
    </xf>
    <xf numFmtId="0" fontId="22" fillId="3" borderId="2" xfId="1" applyFont="1" applyFill="1" applyBorder="1" applyAlignment="1">
      <alignment horizontal="left" vertical="center" wrapText="1"/>
    </xf>
    <xf numFmtId="0" fontId="106" fillId="31" borderId="39" xfId="0" applyFont="1" applyFill="1" applyBorder="1" applyAlignment="1">
      <alignment horizontal="left" vertical="center"/>
    </xf>
    <xf numFmtId="0" fontId="106" fillId="3" borderId="46" xfId="0" applyFont="1" applyFill="1" applyBorder="1" applyAlignment="1">
      <alignment horizontal="center" vertical="center" wrapText="1"/>
    </xf>
    <xf numFmtId="0" fontId="33" fillId="3" borderId="46" xfId="0" applyFont="1" applyFill="1" applyBorder="1" applyAlignment="1">
      <alignment horizontal="center" vertical="center" wrapText="1"/>
    </xf>
    <xf numFmtId="0" fontId="106" fillId="31" borderId="3" xfId="0" applyFont="1" applyFill="1" applyBorder="1" applyAlignment="1">
      <alignment horizontal="left" vertical="center"/>
    </xf>
    <xf numFmtId="0" fontId="110" fillId="3" borderId="0" xfId="0" applyFont="1" applyFill="1" applyAlignment="1">
      <alignment horizontal="center" vertical="center" wrapText="1"/>
    </xf>
    <xf numFmtId="0" fontId="20" fillId="3" borderId="0" xfId="0" applyFont="1" applyFill="1" applyAlignment="1">
      <alignment vertical="center" wrapText="1"/>
    </xf>
    <xf numFmtId="0" fontId="20" fillId="3" borderId="0" xfId="0" applyFont="1" applyFill="1" applyAlignment="1">
      <alignment wrapText="1"/>
    </xf>
    <xf numFmtId="0" fontId="33" fillId="3" borderId="46" xfId="0" applyFont="1" applyFill="1" applyBorder="1" applyAlignment="1">
      <alignment horizontal="justify" vertical="center" wrapText="1"/>
    </xf>
    <xf numFmtId="9" fontId="94" fillId="50" borderId="116" xfId="0" applyNumberFormat="1" applyFont="1" applyFill="1" applyBorder="1" applyAlignment="1">
      <alignment horizontal="center" vertical="center"/>
    </xf>
    <xf numFmtId="9" fontId="33" fillId="3" borderId="41" xfId="3" applyFont="1" applyFill="1" applyBorder="1" applyAlignment="1">
      <alignment horizontal="center" vertical="center"/>
    </xf>
    <xf numFmtId="9" fontId="33" fillId="3" borderId="42" xfId="3" applyFont="1" applyFill="1" applyBorder="1" applyAlignment="1">
      <alignment horizontal="center" vertical="center"/>
    </xf>
    <xf numFmtId="9" fontId="33" fillId="3" borderId="11" xfId="0" applyNumberFormat="1" applyFont="1" applyFill="1" applyBorder="1" applyAlignment="1">
      <alignment horizontal="center" vertical="center"/>
    </xf>
    <xf numFmtId="9" fontId="33" fillId="3" borderId="12" xfId="0" applyNumberFormat="1" applyFont="1" applyFill="1" applyBorder="1" applyAlignment="1">
      <alignment horizontal="center" vertical="center"/>
    </xf>
    <xf numFmtId="9" fontId="33" fillId="3" borderId="46" xfId="0" applyNumberFormat="1" applyFont="1" applyFill="1" applyBorder="1" applyAlignment="1">
      <alignment horizontal="center" vertical="center"/>
    </xf>
    <xf numFmtId="9" fontId="33" fillId="3" borderId="38" xfId="0" applyNumberFormat="1" applyFont="1" applyFill="1" applyBorder="1" applyAlignment="1">
      <alignment horizontal="center" vertical="center"/>
    </xf>
    <xf numFmtId="9" fontId="94" fillId="61" borderId="107" xfId="0" applyNumberFormat="1" applyFont="1" applyFill="1" applyBorder="1" applyAlignment="1">
      <alignment horizontal="center" vertical="center"/>
    </xf>
    <xf numFmtId="9" fontId="20" fillId="37" borderId="3" xfId="3" applyFont="1" applyFill="1" applyBorder="1" applyAlignment="1">
      <alignment horizontal="center" vertical="center"/>
    </xf>
    <xf numFmtId="9" fontId="33" fillId="39" borderId="3" xfId="3" applyFont="1" applyFill="1" applyBorder="1" applyAlignment="1">
      <alignment horizontal="center" vertical="center"/>
    </xf>
    <xf numFmtId="9" fontId="33" fillId="37" borderId="3" xfId="3" applyFont="1" applyFill="1" applyBorder="1" applyAlignment="1">
      <alignment horizontal="center" vertical="center"/>
    </xf>
    <xf numFmtId="0" fontId="7" fillId="3" borderId="134" xfId="0" applyFont="1" applyFill="1" applyBorder="1"/>
    <xf numFmtId="0" fontId="7" fillId="3" borderId="135" xfId="0" applyFont="1" applyFill="1" applyBorder="1"/>
    <xf numFmtId="0" fontId="7" fillId="3" borderId="135" xfId="0" applyFont="1" applyFill="1" applyBorder="1" applyAlignment="1">
      <alignment horizontal="left" vertical="center" wrapText="1"/>
    </xf>
    <xf numFmtId="0" fontId="7" fillId="3" borderId="135" xfId="0" applyFont="1" applyFill="1" applyBorder="1" applyAlignment="1">
      <alignment wrapText="1"/>
    </xf>
    <xf numFmtId="0" fontId="7" fillId="3" borderId="136" xfId="0" applyFont="1" applyFill="1" applyBorder="1"/>
    <xf numFmtId="0" fontId="6" fillId="3" borderId="139" xfId="1" applyFont="1" applyFill="1" applyBorder="1" applyAlignment="1">
      <alignment horizontal="center" vertical="center" wrapText="1"/>
    </xf>
    <xf numFmtId="0" fontId="8" fillId="5" borderId="39" xfId="1" applyFont="1" applyFill="1" applyBorder="1" applyAlignment="1">
      <alignment horizontal="left" vertical="center" wrapText="1"/>
    </xf>
    <xf numFmtId="0" fontId="6" fillId="7" borderId="46" xfId="1" applyFont="1" applyFill="1" applyBorder="1" applyAlignment="1">
      <alignment horizontal="center" vertical="center" wrapText="1"/>
    </xf>
    <xf numFmtId="0" fontId="8" fillId="7" borderId="46" xfId="1" applyFont="1" applyFill="1" applyBorder="1" applyAlignment="1">
      <alignment horizontal="justify" vertical="center" wrapText="1"/>
    </xf>
    <xf numFmtId="0" fontId="8" fillId="6" borderId="46" xfId="1" applyFont="1" applyFill="1" applyBorder="1" applyAlignment="1">
      <alignment horizontal="center" vertical="center" wrapText="1"/>
    </xf>
    <xf numFmtId="164" fontId="8" fillId="6" borderId="46" xfId="1" applyNumberFormat="1" applyFont="1" applyFill="1" applyBorder="1" applyAlignment="1">
      <alignment horizontal="center" vertical="center" wrapText="1"/>
    </xf>
    <xf numFmtId="0" fontId="8" fillId="3" borderId="134" xfId="1" applyFont="1" applyFill="1" applyBorder="1"/>
    <xf numFmtId="0" fontId="8" fillId="3" borderId="135" xfId="1" applyFont="1" applyFill="1" applyBorder="1"/>
    <xf numFmtId="0" fontId="8" fillId="3" borderId="136" xfId="1" applyFont="1" applyFill="1" applyBorder="1"/>
    <xf numFmtId="0" fontId="16" fillId="3" borderId="145" xfId="2" applyFont="1" applyFill="1" applyBorder="1" applyAlignment="1">
      <alignment horizontal="center" vertical="center" wrapText="1"/>
    </xf>
    <xf numFmtId="0" fontId="16" fillId="3" borderId="147" xfId="2" applyFont="1" applyFill="1" applyBorder="1" applyAlignment="1">
      <alignment horizontal="center" vertical="center" wrapText="1"/>
    </xf>
    <xf numFmtId="0" fontId="16" fillId="3" borderId="148" xfId="2" applyFont="1" applyFill="1" applyBorder="1" applyAlignment="1">
      <alignment horizontal="center" vertical="center" wrapText="1"/>
    </xf>
    <xf numFmtId="0" fontId="15" fillId="3" borderId="145" xfId="2" applyFont="1" applyFill="1" applyBorder="1" applyAlignment="1">
      <alignment horizontal="left" vertical="center" wrapText="1"/>
    </xf>
    <xf numFmtId="0" fontId="15" fillId="15" borderId="145" xfId="2" applyFont="1" applyFill="1" applyBorder="1" applyAlignment="1">
      <alignment horizontal="left" vertical="center" wrapText="1"/>
    </xf>
    <xf numFmtId="0" fontId="15" fillId="15" borderId="147" xfId="2" applyFont="1" applyFill="1" applyBorder="1" applyAlignment="1">
      <alignment horizontal="center" vertical="center" wrapText="1"/>
    </xf>
    <xf numFmtId="0" fontId="15" fillId="3" borderId="148" xfId="2" applyFont="1" applyFill="1" applyBorder="1" applyAlignment="1">
      <alignment horizontal="left" vertical="center" wrapText="1"/>
    </xf>
    <xf numFmtId="17" fontId="15" fillId="15" borderId="147" xfId="2" applyNumberFormat="1" applyFont="1" applyFill="1" applyBorder="1" applyAlignment="1">
      <alignment horizontal="center" vertical="center" wrapText="1"/>
    </xf>
    <xf numFmtId="0" fontId="15" fillId="15" borderId="150" xfId="2" applyFont="1" applyFill="1" applyBorder="1" applyAlignment="1">
      <alignment horizontal="center" vertical="center" wrapText="1"/>
    </xf>
    <xf numFmtId="0" fontId="15" fillId="15" borderId="151" xfId="2" applyFont="1" applyFill="1" applyBorder="1" applyAlignment="1">
      <alignment horizontal="left" vertical="center" wrapText="1"/>
    </xf>
    <xf numFmtId="0" fontId="15" fillId="3" borderId="152" xfId="2" applyFont="1" applyFill="1" applyBorder="1" applyAlignment="1">
      <alignment horizontal="left" vertical="center" wrapText="1"/>
    </xf>
    <xf numFmtId="0" fontId="6" fillId="3" borderId="39" xfId="1" applyFont="1" applyFill="1" applyBorder="1" applyAlignment="1">
      <alignment horizontal="center" wrapText="1"/>
    </xf>
    <xf numFmtId="0" fontId="1" fillId="2" borderId="140" xfId="1" applyFont="1" applyFill="1" applyBorder="1" applyAlignment="1">
      <alignment horizontal="center" vertical="center" wrapText="1"/>
    </xf>
    <xf numFmtId="0" fontId="8" fillId="19" borderId="159" xfId="1" applyFont="1" applyFill="1" applyBorder="1" applyAlignment="1">
      <alignment horizontal="justify" vertical="center" wrapText="1"/>
    </xf>
    <xf numFmtId="0" fontId="6" fillId="3" borderId="39" xfId="1" applyFont="1" applyFill="1" applyBorder="1" applyAlignment="1">
      <alignment horizontal="center" vertical="center"/>
    </xf>
    <xf numFmtId="0" fontId="10" fillId="24" borderId="46" xfId="1" applyFont="1" applyFill="1" applyBorder="1" applyAlignment="1">
      <alignment horizontal="center" vertical="center" wrapText="1"/>
    </xf>
    <xf numFmtId="0" fontId="9" fillId="24" borderId="46" xfId="1" applyFont="1" applyFill="1" applyBorder="1" applyAlignment="1">
      <alignment horizontal="justify" vertical="center" wrapText="1"/>
    </xf>
    <xf numFmtId="0" fontId="9" fillId="24" borderId="46" xfId="1" applyFont="1" applyFill="1" applyBorder="1" applyAlignment="1">
      <alignment horizontal="center" vertical="center" wrapText="1"/>
    </xf>
    <xf numFmtId="0" fontId="1" fillId="3" borderId="165" xfId="1" applyFont="1" applyFill="1" applyBorder="1" applyAlignment="1">
      <alignment horizontal="center" vertical="center" wrapText="1"/>
    </xf>
    <xf numFmtId="0" fontId="10" fillId="23" borderId="46" xfId="1" applyFont="1" applyFill="1" applyBorder="1" applyAlignment="1">
      <alignment horizontal="center" vertical="center" wrapText="1"/>
    </xf>
    <xf numFmtId="0" fontId="9" fillId="23" borderId="46" xfId="1" applyFont="1" applyFill="1" applyBorder="1" applyAlignment="1">
      <alignment horizontal="justify" vertical="center" wrapText="1"/>
    </xf>
    <xf numFmtId="0" fontId="9" fillId="23" borderId="46" xfId="1" applyFont="1" applyFill="1" applyBorder="1" applyAlignment="1">
      <alignment horizontal="center" vertical="center" wrapText="1"/>
    </xf>
    <xf numFmtId="0" fontId="9" fillId="8" borderId="46" xfId="1" applyFont="1" applyFill="1" applyBorder="1" applyAlignment="1">
      <alignment horizontal="center" vertical="center" wrapText="1"/>
    </xf>
    <xf numFmtId="0" fontId="22" fillId="3" borderId="160" xfId="1" applyFont="1" applyFill="1" applyBorder="1" applyAlignment="1">
      <alignment horizontal="left" vertical="center"/>
    </xf>
    <xf numFmtId="0" fontId="22" fillId="3" borderId="160" xfId="1" applyFont="1" applyFill="1" applyBorder="1" applyAlignment="1">
      <alignment horizontal="left" vertical="center" wrapText="1"/>
    </xf>
    <xf numFmtId="9" fontId="33" fillId="39" borderId="160" xfId="3" applyFont="1" applyFill="1" applyBorder="1" applyAlignment="1">
      <alignment horizontal="center" vertical="center"/>
    </xf>
    <xf numFmtId="9" fontId="24" fillId="6" borderId="160" xfId="1" applyNumberFormat="1" applyFont="1" applyFill="1" applyBorder="1" applyAlignment="1">
      <alignment horizontal="center" vertical="center" wrapText="1"/>
    </xf>
    <xf numFmtId="9" fontId="24" fillId="36" borderId="160" xfId="1" applyNumberFormat="1" applyFont="1" applyFill="1" applyBorder="1" applyAlignment="1">
      <alignment horizontal="center" vertical="center" wrapText="1"/>
    </xf>
    <xf numFmtId="9" fontId="33" fillId="37" borderId="160" xfId="3" applyFont="1" applyFill="1" applyBorder="1" applyAlignment="1">
      <alignment horizontal="center" vertical="center"/>
    </xf>
    <xf numFmtId="9" fontId="50" fillId="32" borderId="160" xfId="3" applyFont="1" applyFill="1" applyBorder="1" applyAlignment="1">
      <alignment horizontal="center" vertical="center"/>
    </xf>
    <xf numFmtId="0" fontId="22" fillId="3" borderId="160" xfId="1" applyFont="1" applyFill="1" applyBorder="1" applyAlignment="1">
      <alignment horizontal="center" vertical="center"/>
    </xf>
    <xf numFmtId="0" fontId="22" fillId="3" borderId="160" xfId="1" applyFont="1" applyFill="1" applyBorder="1" applyAlignment="1">
      <alignment horizontal="center" vertical="center" wrapText="1"/>
    </xf>
    <xf numFmtId="9" fontId="35" fillId="6" borderId="160" xfId="1" applyNumberFormat="1" applyFont="1" applyFill="1" applyBorder="1" applyAlignment="1">
      <alignment horizontal="center" vertical="center" wrapText="1"/>
    </xf>
    <xf numFmtId="9" fontId="33" fillId="37" borderId="11" xfId="3" applyFont="1" applyFill="1" applyBorder="1" applyAlignment="1">
      <alignment horizontal="center" vertical="center"/>
    </xf>
    <xf numFmtId="9" fontId="33" fillId="37" borderId="54" xfId="3" applyFont="1" applyFill="1" applyBorder="1" applyAlignment="1">
      <alignment horizontal="center" vertical="center"/>
    </xf>
    <xf numFmtId="9" fontId="36" fillId="37" borderId="12" xfId="3" applyFont="1" applyFill="1" applyBorder="1" applyAlignment="1">
      <alignment horizontal="justify" vertical="center"/>
    </xf>
    <xf numFmtId="0" fontId="35" fillId="2" borderId="160" xfId="1" applyFont="1" applyFill="1" applyBorder="1" applyAlignment="1">
      <alignment horizontal="center" vertical="center" wrapText="1"/>
    </xf>
    <xf numFmtId="0" fontId="20" fillId="3" borderId="160" xfId="0" applyFont="1" applyFill="1" applyBorder="1" applyAlignment="1">
      <alignment vertical="center"/>
    </xf>
    <xf numFmtId="0" fontId="106" fillId="31" borderId="160" xfId="0" applyFont="1" applyFill="1" applyBorder="1" applyAlignment="1">
      <alignment horizontal="left" vertical="center"/>
    </xf>
    <xf numFmtId="9" fontId="20" fillId="37" borderId="160" xfId="3" applyFont="1" applyFill="1" applyBorder="1" applyAlignment="1">
      <alignment horizontal="center" vertical="center"/>
    </xf>
    <xf numFmtId="0" fontId="58" fillId="45" borderId="160" xfId="6" applyFont="1" applyFill="1" applyBorder="1" applyAlignment="1" applyProtection="1">
      <alignment horizontal="center" vertical="center" wrapText="1"/>
      <protection locked="0"/>
    </xf>
    <xf numFmtId="0" fontId="79" fillId="3" borderId="160" xfId="5" applyFont="1" applyFill="1" applyBorder="1" applyAlignment="1">
      <alignment horizontal="center" vertical="center" wrapText="1"/>
    </xf>
    <xf numFmtId="0" fontId="26" fillId="60" borderId="160" xfId="2" applyFont="1" applyFill="1" applyBorder="1" applyProtection="1">
      <protection locked="0"/>
    </xf>
    <xf numFmtId="0" fontId="67" fillId="3" borderId="160" xfId="5" applyFont="1" applyFill="1" applyBorder="1" applyAlignment="1">
      <alignment horizontal="center" vertical="center" wrapText="1"/>
    </xf>
    <xf numFmtId="0" fontId="55" fillId="60" borderId="160" xfId="2" applyFont="1" applyFill="1" applyBorder="1" applyProtection="1">
      <protection locked="0"/>
    </xf>
    <xf numFmtId="0" fontId="64" fillId="60" borderId="160" xfId="2" applyFont="1" applyFill="1" applyBorder="1" applyProtection="1">
      <protection locked="0"/>
    </xf>
    <xf numFmtId="0" fontId="78" fillId="45" borderId="160" xfId="6" applyFont="1" applyFill="1" applyBorder="1" applyAlignment="1" applyProtection="1">
      <alignment horizontal="center" vertical="center" wrapText="1"/>
      <protection locked="0"/>
    </xf>
    <xf numFmtId="0" fontId="29" fillId="6" borderId="160" xfId="0" applyFont="1" applyFill="1" applyBorder="1" applyAlignment="1">
      <alignment horizontal="center" vertical="center"/>
    </xf>
    <xf numFmtId="0" fontId="29" fillId="0" borderId="160" xfId="0" applyFont="1" applyBorder="1" applyAlignment="1">
      <alignment horizontal="center" vertical="center"/>
    </xf>
    <xf numFmtId="0" fontId="47" fillId="0" borderId="160" xfId="0" applyFont="1" applyBorder="1" applyAlignment="1">
      <alignment horizontal="center" vertical="center" wrapText="1"/>
    </xf>
    <xf numFmtId="0" fontId="1" fillId="2" borderId="160" xfId="1" applyFont="1" applyFill="1" applyBorder="1" applyAlignment="1">
      <alignment horizontal="center" vertical="center" wrapText="1"/>
    </xf>
    <xf numFmtId="0" fontId="12" fillId="3" borderId="162" xfId="1" applyFont="1" applyFill="1" applyBorder="1" applyAlignment="1">
      <alignment vertical="center"/>
    </xf>
    <xf numFmtId="0" fontId="12" fillId="3" borderId="163" xfId="1" applyFont="1" applyFill="1" applyBorder="1" applyAlignment="1">
      <alignment vertical="center"/>
    </xf>
    <xf numFmtId="0" fontId="12" fillId="3" borderId="164" xfId="1" applyFont="1" applyFill="1" applyBorder="1" applyAlignment="1">
      <alignment vertical="center"/>
    </xf>
    <xf numFmtId="0" fontId="12" fillId="3" borderId="162" xfId="1" applyFont="1" applyFill="1" applyBorder="1" applyAlignment="1">
      <alignment vertical="center" wrapText="1"/>
    </xf>
    <xf numFmtId="0" fontId="12" fillId="3" borderId="163" xfId="1" applyFont="1" applyFill="1" applyBorder="1" applyAlignment="1">
      <alignment vertical="center" wrapText="1"/>
    </xf>
    <xf numFmtId="0" fontId="12" fillId="3" borderId="164" xfId="1" applyFont="1" applyFill="1" applyBorder="1" applyAlignment="1">
      <alignment vertical="center" wrapText="1"/>
    </xf>
    <xf numFmtId="0" fontId="1" fillId="3" borderId="15" xfId="1" applyFont="1" applyFill="1" applyBorder="1" applyAlignment="1">
      <alignment horizontal="center" vertical="center"/>
    </xf>
    <xf numFmtId="0" fontId="1" fillId="2" borderId="31" xfId="1" applyFont="1" applyFill="1" applyBorder="1" applyAlignment="1">
      <alignment horizontal="center" vertical="center" wrapText="1"/>
    </xf>
    <xf numFmtId="0" fontId="1" fillId="2" borderId="39" xfId="1" applyFont="1" applyFill="1" applyBorder="1" applyAlignment="1">
      <alignment horizontal="center" vertical="center" wrapText="1"/>
    </xf>
    <xf numFmtId="0" fontId="12" fillId="5" borderId="160" xfId="1" applyFont="1" applyFill="1" applyBorder="1" applyAlignment="1">
      <alignment horizontal="left" vertical="center" wrapText="1"/>
    </xf>
    <xf numFmtId="0" fontId="12" fillId="5" borderId="160" xfId="1" applyFont="1" applyFill="1" applyBorder="1" applyAlignment="1">
      <alignment horizontal="center" vertical="center" wrapText="1"/>
    </xf>
    <xf numFmtId="0" fontId="12" fillId="5" borderId="3" xfId="1" applyFont="1" applyFill="1" applyBorder="1" applyAlignment="1">
      <alignment horizontal="left" vertical="center" wrapText="1"/>
    </xf>
    <xf numFmtId="0" fontId="1" fillId="2" borderId="130" xfId="1" applyFont="1" applyFill="1" applyBorder="1" applyAlignment="1">
      <alignment horizontal="center" vertical="center"/>
    </xf>
    <xf numFmtId="0" fontId="1" fillId="2" borderId="128" xfId="1" applyFont="1" applyFill="1" applyBorder="1" applyAlignment="1">
      <alignment horizontal="center" vertical="center"/>
    </xf>
    <xf numFmtId="0" fontId="1" fillId="2" borderId="129" xfId="1" applyFont="1" applyFill="1" applyBorder="1" applyAlignment="1">
      <alignment horizontal="center" vertical="center"/>
    </xf>
    <xf numFmtId="0" fontId="1" fillId="4" borderId="5" xfId="1" applyFont="1" applyFill="1" applyBorder="1" applyAlignment="1">
      <alignment horizontal="center" vertical="center"/>
    </xf>
    <xf numFmtId="0" fontId="1" fillId="4" borderId="6" xfId="1" applyFont="1" applyFill="1" applyBorder="1" applyAlignment="1">
      <alignment horizontal="center" vertical="center"/>
    </xf>
    <xf numFmtId="0" fontId="1" fillId="4" borderId="7" xfId="1" applyFont="1" applyFill="1" applyBorder="1" applyAlignment="1">
      <alignment horizontal="center" vertical="center"/>
    </xf>
    <xf numFmtId="0" fontId="12" fillId="5" borderId="39" xfId="1" applyFont="1" applyFill="1" applyBorder="1" applyAlignment="1">
      <alignment horizontal="left" vertical="center" wrapText="1"/>
    </xf>
    <xf numFmtId="0" fontId="1" fillId="2" borderId="14" xfId="1" applyFont="1" applyFill="1" applyBorder="1" applyAlignment="1">
      <alignment horizontal="center" vertical="center"/>
    </xf>
    <xf numFmtId="0" fontId="1" fillId="2" borderId="15" xfId="1" applyFont="1" applyFill="1" applyBorder="1" applyAlignment="1">
      <alignment horizontal="center" vertical="center"/>
    </xf>
    <xf numFmtId="0" fontId="1" fillId="2" borderId="16" xfId="1" applyFont="1" applyFill="1" applyBorder="1" applyAlignment="1">
      <alignment horizontal="center" vertical="center"/>
    </xf>
    <xf numFmtId="0" fontId="6" fillId="2" borderId="46" xfId="1" applyFont="1" applyFill="1" applyBorder="1" applyAlignment="1">
      <alignment horizontal="left" vertical="center"/>
    </xf>
    <xf numFmtId="0" fontId="6" fillId="2" borderId="38" xfId="1" applyFont="1" applyFill="1" applyBorder="1" applyAlignment="1">
      <alignment horizontal="left" vertical="center"/>
    </xf>
    <xf numFmtId="0" fontId="1" fillId="4" borderId="160" xfId="1" applyFont="1" applyFill="1" applyBorder="1" applyAlignment="1">
      <alignment horizontal="center" vertical="center"/>
    </xf>
    <xf numFmtId="0" fontId="8" fillId="5" borderId="24" xfId="1" applyFont="1" applyFill="1" applyBorder="1" applyAlignment="1">
      <alignment horizontal="left" vertical="center" wrapText="1"/>
    </xf>
    <xf numFmtId="0" fontId="8" fillId="5" borderId="26" xfId="1" applyFont="1" applyFill="1" applyBorder="1" applyAlignment="1">
      <alignment horizontal="left" vertical="center" wrapText="1"/>
    </xf>
    <xf numFmtId="0" fontId="12" fillId="2" borderId="28" xfId="1" applyFont="1" applyFill="1" applyBorder="1" applyAlignment="1">
      <alignment vertical="center"/>
    </xf>
    <xf numFmtId="0" fontId="12" fillId="2" borderId="29" xfId="1" applyFont="1" applyFill="1" applyBorder="1" applyAlignment="1">
      <alignment vertical="center"/>
    </xf>
    <xf numFmtId="0" fontId="12" fillId="2" borderId="30" xfId="1" applyFont="1" applyFill="1" applyBorder="1" applyAlignment="1">
      <alignment vertical="center"/>
    </xf>
    <xf numFmtId="0" fontId="12" fillId="2" borderId="153" xfId="1" applyFont="1" applyFill="1" applyBorder="1" applyAlignment="1">
      <alignment vertical="center" wrapText="1"/>
    </xf>
    <xf numFmtId="0" fontId="12" fillId="2" borderId="154" xfId="1" applyFont="1" applyFill="1" applyBorder="1" applyAlignment="1">
      <alignment vertical="center"/>
    </xf>
    <xf numFmtId="0" fontId="12" fillId="2" borderId="155" xfId="1" applyFont="1" applyFill="1" applyBorder="1" applyAlignment="1">
      <alignment vertical="center"/>
    </xf>
    <xf numFmtId="0" fontId="12" fillId="2" borderId="156" xfId="1" applyFont="1" applyFill="1" applyBorder="1" applyAlignment="1">
      <alignment vertical="center" wrapText="1"/>
    </xf>
    <xf numFmtId="0" fontId="12" fillId="2" borderId="157" xfId="1" applyFont="1" applyFill="1" applyBorder="1" applyAlignment="1">
      <alignment vertical="center"/>
    </xf>
    <xf numFmtId="0" fontId="12" fillId="2" borderId="158" xfId="1" applyFont="1" applyFill="1" applyBorder="1" applyAlignment="1">
      <alignment vertical="center"/>
    </xf>
    <xf numFmtId="0" fontId="1" fillId="2" borderId="23" xfId="1" applyFont="1" applyFill="1" applyBorder="1" applyAlignment="1">
      <alignment horizontal="center" vertical="center"/>
    </xf>
    <xf numFmtId="0" fontId="6" fillId="2" borderId="141" xfId="1" applyFont="1" applyFill="1" applyBorder="1" applyAlignment="1">
      <alignment horizontal="left" vertical="center"/>
    </xf>
    <xf numFmtId="0" fontId="6" fillId="2" borderId="132" xfId="1" applyFont="1" applyFill="1" applyBorder="1" applyAlignment="1">
      <alignment horizontal="left" vertical="center"/>
    </xf>
    <xf numFmtId="0" fontId="6" fillId="2" borderId="138" xfId="1" applyFont="1" applyFill="1" applyBorder="1" applyAlignment="1">
      <alignment horizontal="left" vertical="center"/>
    </xf>
    <xf numFmtId="0" fontId="15" fillId="15" borderId="145" xfId="2" applyFont="1" applyFill="1" applyBorder="1" applyAlignment="1">
      <alignment horizontal="left" vertical="center" wrapText="1"/>
    </xf>
    <xf numFmtId="0" fontId="15" fillId="15" borderId="146" xfId="2" applyFont="1" applyFill="1" applyBorder="1" applyAlignment="1">
      <alignment horizontal="left" vertical="center" wrapText="1"/>
    </xf>
    <xf numFmtId="0" fontId="15" fillId="15" borderId="145" xfId="2" applyFont="1" applyFill="1" applyBorder="1" applyAlignment="1">
      <alignment horizontal="center" vertical="center" wrapText="1"/>
    </xf>
    <xf numFmtId="0" fontId="15" fillId="15" borderId="151" xfId="2" applyFont="1" applyFill="1" applyBorder="1" applyAlignment="1">
      <alignment horizontal="center" vertical="center" wrapText="1"/>
    </xf>
    <xf numFmtId="0" fontId="1" fillId="2" borderId="5" xfId="1" applyFont="1" applyFill="1" applyBorder="1" applyAlignment="1">
      <alignment horizontal="center" vertical="center"/>
    </xf>
    <xf numFmtId="0" fontId="1" fillId="2" borderId="6" xfId="1" applyFont="1" applyFill="1" applyBorder="1" applyAlignment="1">
      <alignment horizontal="center" vertical="center"/>
    </xf>
    <xf numFmtId="0" fontId="1" fillId="2" borderId="7" xfId="1" applyFont="1" applyFill="1" applyBorder="1" applyAlignment="1">
      <alignment horizontal="center" vertical="center"/>
    </xf>
    <xf numFmtId="0" fontId="15" fillId="15" borderId="146" xfId="2" applyFont="1" applyFill="1" applyBorder="1" applyAlignment="1">
      <alignment horizontal="center" vertical="center" wrapText="1"/>
    </xf>
    <xf numFmtId="0" fontId="15" fillId="15" borderId="149" xfId="2" applyFont="1" applyFill="1" applyBorder="1" applyAlignment="1">
      <alignment horizontal="center" vertical="center" wrapText="1"/>
    </xf>
    <xf numFmtId="0" fontId="16" fillId="3" borderId="145" xfId="2" applyFont="1" applyFill="1" applyBorder="1" applyAlignment="1">
      <alignment horizontal="center" vertical="center" wrapText="1"/>
    </xf>
    <xf numFmtId="0" fontId="16" fillId="3" borderId="146" xfId="2" applyFont="1" applyFill="1" applyBorder="1" applyAlignment="1">
      <alignment horizontal="center" vertical="center" wrapText="1"/>
    </xf>
    <xf numFmtId="0" fontId="16" fillId="3" borderId="147" xfId="2" applyFont="1" applyFill="1" applyBorder="1" applyAlignment="1">
      <alignment horizontal="center" vertical="center" wrapText="1"/>
    </xf>
    <xf numFmtId="0" fontId="16" fillId="3" borderId="148" xfId="2" applyFont="1" applyFill="1" applyBorder="1" applyAlignment="1">
      <alignment horizontal="center" vertical="center" wrapText="1"/>
    </xf>
    <xf numFmtId="14" fontId="1" fillId="2" borderId="47" xfId="1" applyNumberFormat="1" applyFont="1" applyFill="1" applyBorder="1" applyAlignment="1">
      <alignment horizontal="center" vertical="center"/>
    </xf>
    <xf numFmtId="14" fontId="1" fillId="2" borderId="52" xfId="1" applyNumberFormat="1" applyFont="1" applyFill="1" applyBorder="1" applyAlignment="1">
      <alignment horizontal="center" vertical="center"/>
    </xf>
    <xf numFmtId="14" fontId="1" fillId="2" borderId="51" xfId="1" applyNumberFormat="1" applyFont="1" applyFill="1" applyBorder="1" applyAlignment="1">
      <alignment horizontal="center" vertical="center"/>
    </xf>
    <xf numFmtId="0" fontId="6" fillId="4" borderId="142" xfId="1" applyFont="1" applyFill="1" applyBorder="1" applyAlignment="1">
      <alignment horizontal="center" vertical="center" wrapText="1"/>
    </xf>
    <xf numFmtId="0" fontId="6" fillId="4" borderId="143" xfId="1" applyFont="1" applyFill="1" applyBorder="1" applyAlignment="1">
      <alignment horizontal="center" vertical="center" wrapText="1"/>
    </xf>
    <xf numFmtId="0" fontId="6" fillId="4" borderId="144" xfId="1" applyFont="1" applyFill="1" applyBorder="1" applyAlignment="1">
      <alignment horizontal="center" vertical="center" wrapText="1"/>
    </xf>
    <xf numFmtId="0" fontId="1" fillId="2" borderId="137" xfId="1" applyFont="1" applyFill="1" applyBorder="1" applyAlignment="1">
      <alignment horizontal="center" vertical="center"/>
    </xf>
    <xf numFmtId="0" fontId="1" fillId="2" borderId="132" xfId="1" applyFont="1" applyFill="1" applyBorder="1" applyAlignment="1">
      <alignment horizontal="center" vertical="center"/>
    </xf>
    <xf numFmtId="0" fontId="1" fillId="2" borderId="138" xfId="1" applyFont="1" applyFill="1" applyBorder="1" applyAlignment="1">
      <alignment horizontal="center" vertical="center"/>
    </xf>
    <xf numFmtId="0" fontId="6" fillId="2" borderId="133" xfId="1" applyFont="1" applyFill="1" applyBorder="1" applyAlignment="1">
      <alignment horizontal="left" vertical="center"/>
    </xf>
    <xf numFmtId="0" fontId="8" fillId="2" borderId="133" xfId="1" applyFont="1" applyFill="1" applyBorder="1" applyAlignment="1">
      <alignment horizontal="left" vertical="top" wrapText="1"/>
    </xf>
    <xf numFmtId="0" fontId="8" fillId="3" borderId="133" xfId="1" applyFont="1" applyFill="1" applyBorder="1" applyAlignment="1">
      <alignment horizontal="left" vertical="top" wrapText="1"/>
    </xf>
    <xf numFmtId="0" fontId="6" fillId="4" borderId="19" xfId="1" applyFont="1" applyFill="1" applyBorder="1" applyAlignment="1">
      <alignment horizontal="center" vertical="center"/>
    </xf>
    <xf numFmtId="0" fontId="6" fillId="4" borderId="0" xfId="1" applyFont="1" applyFill="1" applyAlignment="1">
      <alignment horizontal="center" vertical="center"/>
    </xf>
    <xf numFmtId="0" fontId="6" fillId="4" borderId="4" xfId="1" applyFont="1" applyFill="1" applyBorder="1" applyAlignment="1">
      <alignment horizontal="center" vertical="center"/>
    </xf>
    <xf numFmtId="0" fontId="104" fillId="30" borderId="5" xfId="1" applyFont="1" applyFill="1" applyBorder="1" applyAlignment="1">
      <alignment horizontal="center" vertical="center"/>
    </xf>
    <xf numFmtId="0" fontId="104" fillId="30" borderId="6" xfId="1" applyFont="1" applyFill="1" applyBorder="1" applyAlignment="1">
      <alignment horizontal="center" vertical="center"/>
    </xf>
    <xf numFmtId="0" fontId="104" fillId="30" borderId="7" xfId="1" applyFont="1" applyFill="1" applyBorder="1" applyAlignment="1">
      <alignment horizontal="center" vertical="center"/>
    </xf>
    <xf numFmtId="0" fontId="93" fillId="39" borderId="116" xfId="0" applyFont="1" applyFill="1" applyBorder="1" applyAlignment="1">
      <alignment horizontal="center" vertical="center"/>
    </xf>
    <xf numFmtId="0" fontId="34" fillId="3" borderId="160" xfId="1" applyFont="1" applyFill="1" applyBorder="1" applyAlignment="1">
      <alignment horizontal="justify" vertical="center" wrapText="1"/>
    </xf>
    <xf numFmtId="0" fontId="44" fillId="34" borderId="5" xfId="1" applyFont="1" applyFill="1" applyBorder="1" applyAlignment="1">
      <alignment horizontal="center" vertical="center" wrapText="1"/>
    </xf>
    <xf numFmtId="0" fontId="44" fillId="34" borderId="6" xfId="1" applyFont="1" applyFill="1" applyBorder="1" applyAlignment="1">
      <alignment horizontal="center" vertical="center" wrapText="1"/>
    </xf>
    <xf numFmtId="0" fontId="44" fillId="34" borderId="7" xfId="1" applyFont="1" applyFill="1" applyBorder="1" applyAlignment="1">
      <alignment horizontal="center" vertical="center" wrapText="1"/>
    </xf>
    <xf numFmtId="0" fontId="34" fillId="5" borderId="39" xfId="1" applyFont="1" applyFill="1" applyBorder="1" applyAlignment="1">
      <alignment horizontal="center" vertical="center" wrapText="1"/>
    </xf>
    <xf numFmtId="0" fontId="34" fillId="5" borderId="160" xfId="1" applyFont="1" applyFill="1" applyBorder="1" applyAlignment="1">
      <alignment horizontal="center" vertical="center" wrapText="1"/>
    </xf>
    <xf numFmtId="9" fontId="35" fillId="6" borderId="160" xfId="1" applyNumberFormat="1" applyFont="1" applyFill="1" applyBorder="1" applyAlignment="1">
      <alignment horizontal="center" vertical="center" wrapText="1"/>
    </xf>
    <xf numFmtId="0" fontId="23" fillId="38" borderId="19" xfId="1" applyFont="1" applyFill="1" applyBorder="1" applyAlignment="1">
      <alignment horizontal="center" vertical="center" wrapText="1"/>
    </xf>
    <xf numFmtId="0" fontId="23" fillId="38" borderId="0" xfId="1" applyFont="1" applyFill="1" applyAlignment="1">
      <alignment horizontal="center" vertical="center" wrapText="1"/>
    </xf>
    <xf numFmtId="0" fontId="23" fillId="38" borderId="57" xfId="1" applyFont="1" applyFill="1" applyBorder="1" applyAlignment="1">
      <alignment horizontal="center" vertical="center" wrapText="1"/>
    </xf>
    <xf numFmtId="0" fontId="23" fillId="38" borderId="58" xfId="1" applyFont="1" applyFill="1" applyBorder="1" applyAlignment="1">
      <alignment horizontal="center" vertical="center" wrapText="1"/>
    </xf>
    <xf numFmtId="0" fontId="23" fillId="38" borderId="52" xfId="1" applyFont="1" applyFill="1" applyBorder="1" applyAlignment="1">
      <alignment horizontal="center" vertical="center" wrapText="1"/>
    </xf>
    <xf numFmtId="0" fontId="23" fillId="38" borderId="56" xfId="1" applyFont="1" applyFill="1" applyBorder="1" applyAlignment="1">
      <alignment horizontal="center" vertical="center" wrapText="1"/>
    </xf>
    <xf numFmtId="0" fontId="23" fillId="38" borderId="43" xfId="1" applyFont="1" applyFill="1" applyBorder="1" applyAlignment="1">
      <alignment horizontal="center" vertical="center" wrapText="1"/>
    </xf>
    <xf numFmtId="0" fontId="23" fillId="38" borderId="44" xfId="1" applyFont="1" applyFill="1" applyBorder="1" applyAlignment="1">
      <alignment horizontal="center" vertical="center" wrapText="1"/>
    </xf>
    <xf numFmtId="0" fontId="23" fillId="38" borderId="50" xfId="1" applyFont="1" applyFill="1" applyBorder="1" applyAlignment="1">
      <alignment horizontal="center" vertical="center" wrapText="1"/>
    </xf>
    <xf numFmtId="0" fontId="25" fillId="3" borderId="47" xfId="1" applyFont="1" applyFill="1" applyBorder="1" applyAlignment="1">
      <alignment horizontal="justify" vertical="center" wrapText="1"/>
    </xf>
    <xf numFmtId="0" fontId="25" fillId="3" borderId="51" xfId="1" applyFont="1" applyFill="1" applyBorder="1" applyAlignment="1">
      <alignment horizontal="justify" vertical="center" wrapText="1"/>
    </xf>
    <xf numFmtId="0" fontId="103" fillId="37" borderId="160" xfId="1" applyFont="1" applyFill="1" applyBorder="1" applyAlignment="1">
      <alignment horizontal="center" vertical="center" wrapText="1"/>
    </xf>
    <xf numFmtId="0" fontId="39" fillId="32" borderId="47" xfId="0" applyFont="1" applyFill="1" applyBorder="1" applyAlignment="1">
      <alignment horizontal="center" vertical="center" wrapText="1"/>
    </xf>
    <xf numFmtId="0" fontId="39" fillId="32" borderId="56" xfId="0" applyFont="1" applyFill="1" applyBorder="1" applyAlignment="1">
      <alignment horizontal="center" vertical="center" wrapText="1"/>
    </xf>
    <xf numFmtId="0" fontId="39" fillId="32" borderId="160" xfId="0" applyFont="1" applyFill="1" applyBorder="1" applyAlignment="1">
      <alignment horizontal="center" vertical="center" wrapText="1"/>
    </xf>
    <xf numFmtId="0" fontId="36" fillId="0" borderId="160" xfId="1" applyFont="1" applyBorder="1" applyAlignment="1">
      <alignment horizontal="justify" vertical="center" wrapText="1"/>
    </xf>
    <xf numFmtId="0" fontId="20" fillId="3" borderId="0" xfId="0" applyFont="1" applyFill="1" applyAlignment="1">
      <alignment horizontal="center"/>
    </xf>
    <xf numFmtId="0" fontId="34" fillId="35" borderId="160" xfId="1" applyFont="1" applyFill="1" applyBorder="1" applyAlignment="1">
      <alignment horizontal="center" vertical="center" wrapText="1"/>
    </xf>
    <xf numFmtId="0" fontId="34" fillId="35" borderId="39" xfId="1" applyFont="1" applyFill="1" applyBorder="1" applyAlignment="1">
      <alignment horizontal="center" vertical="center" wrapText="1"/>
    </xf>
    <xf numFmtId="0" fontId="55" fillId="2" borderId="13" xfId="1" applyFont="1" applyFill="1" applyBorder="1" applyAlignment="1">
      <alignment horizontal="justify" vertical="center" wrapText="1"/>
    </xf>
    <xf numFmtId="0" fontId="55" fillId="2" borderId="4" xfId="1" applyFont="1" applyFill="1" applyBorder="1" applyAlignment="1">
      <alignment horizontal="justify" vertical="center" wrapText="1"/>
    </xf>
    <xf numFmtId="0" fontId="55" fillId="2" borderId="47" xfId="1" applyFont="1" applyFill="1" applyBorder="1" applyAlignment="1">
      <alignment horizontal="justify" vertical="center" wrapText="1"/>
    </xf>
    <xf numFmtId="0" fontId="55" fillId="2" borderId="51" xfId="1" applyFont="1" applyFill="1" applyBorder="1" applyAlignment="1">
      <alignment horizontal="justify" vertical="center" wrapText="1"/>
    </xf>
    <xf numFmtId="0" fontId="22" fillId="3" borderId="166" xfId="1" applyFont="1" applyFill="1" applyBorder="1" applyAlignment="1">
      <alignment horizontal="left" vertical="center" wrapText="1"/>
    </xf>
    <xf numFmtId="0" fontId="22" fillId="3" borderId="53" xfId="1" applyFont="1" applyFill="1" applyBorder="1" applyAlignment="1">
      <alignment horizontal="left" vertical="center" wrapText="1"/>
    </xf>
    <xf numFmtId="0" fontId="17" fillId="3" borderId="0" xfId="1" applyFont="1" applyFill="1" applyAlignment="1">
      <alignment horizontal="center" vertical="center"/>
    </xf>
    <xf numFmtId="0" fontId="46" fillId="33" borderId="5" xfId="1" applyFont="1" applyFill="1" applyBorder="1" applyAlignment="1">
      <alignment horizontal="left" vertical="center"/>
    </xf>
    <xf numFmtId="0" fontId="46" fillId="33" borderId="6" xfId="1" applyFont="1" applyFill="1" applyBorder="1" applyAlignment="1">
      <alignment horizontal="left" vertical="center"/>
    </xf>
    <xf numFmtId="0" fontId="46" fillId="33" borderId="7" xfId="1" applyFont="1" applyFill="1" applyBorder="1" applyAlignment="1">
      <alignment horizontal="left" vertical="center"/>
    </xf>
    <xf numFmtId="0" fontId="24" fillId="3" borderId="46" xfId="1" applyFont="1" applyFill="1" applyBorder="1" applyAlignment="1">
      <alignment horizontal="center" vertical="center" wrapText="1"/>
    </xf>
    <xf numFmtId="0" fontId="30" fillId="34" borderId="3" xfId="1" applyFont="1" applyFill="1" applyBorder="1" applyAlignment="1">
      <alignment horizontal="center" vertical="center" wrapText="1"/>
    </xf>
    <xf numFmtId="0" fontId="45" fillId="34" borderId="14" xfId="1" applyFont="1" applyFill="1" applyBorder="1" applyAlignment="1">
      <alignment horizontal="center" vertical="center" wrapText="1"/>
    </xf>
    <xf numFmtId="0" fontId="45" fillId="34" borderId="15" xfId="1" applyFont="1" applyFill="1" applyBorder="1" applyAlignment="1">
      <alignment horizontal="center" vertical="center" wrapText="1"/>
    </xf>
    <xf numFmtId="0" fontId="45" fillId="34" borderId="37" xfId="1" applyFont="1" applyFill="1" applyBorder="1" applyAlignment="1">
      <alignment horizontal="center" vertical="center" wrapText="1"/>
    </xf>
    <xf numFmtId="0" fontId="45" fillId="34" borderId="16" xfId="1" applyFont="1" applyFill="1" applyBorder="1" applyAlignment="1">
      <alignment horizontal="center" vertical="center" wrapText="1"/>
    </xf>
    <xf numFmtId="0" fontId="22" fillId="3" borderId="46" xfId="1" applyFont="1" applyFill="1" applyBorder="1" applyAlignment="1">
      <alignment horizontal="center" vertical="center" wrapText="1"/>
    </xf>
    <xf numFmtId="0" fontId="23" fillId="38" borderId="39" xfId="1" applyFont="1" applyFill="1" applyBorder="1" applyAlignment="1">
      <alignment horizontal="center" vertical="center" wrapText="1"/>
    </xf>
    <xf numFmtId="0" fontId="23" fillId="38" borderId="46" xfId="1" applyFont="1" applyFill="1" applyBorder="1" applyAlignment="1">
      <alignment horizontal="center" vertical="center" wrapText="1"/>
    </xf>
    <xf numFmtId="0" fontId="23" fillId="38" borderId="160" xfId="1" applyFont="1" applyFill="1" applyBorder="1" applyAlignment="1">
      <alignment horizontal="center" vertical="center" wrapText="1"/>
    </xf>
    <xf numFmtId="0" fontId="34" fillId="0" borderId="160" xfId="1" applyFont="1" applyBorder="1" applyAlignment="1">
      <alignment horizontal="center" vertical="center" wrapText="1"/>
    </xf>
    <xf numFmtId="0" fontId="30" fillId="34" borderId="48" xfId="1" applyFont="1" applyFill="1" applyBorder="1" applyAlignment="1">
      <alignment horizontal="center" vertical="center" wrapText="1"/>
    </xf>
    <xf numFmtId="0" fontId="42" fillId="34" borderId="3" xfId="1" applyFont="1" applyFill="1" applyBorder="1" applyAlignment="1">
      <alignment horizontal="center" vertical="center" wrapText="1"/>
    </xf>
    <xf numFmtId="9" fontId="22" fillId="36" borderId="46" xfId="1" applyNumberFormat="1" applyFont="1" applyFill="1" applyBorder="1" applyAlignment="1">
      <alignment horizontal="center" vertical="center" wrapText="1"/>
    </xf>
    <xf numFmtId="9" fontId="22" fillId="36" borderId="47" xfId="1" applyNumberFormat="1" applyFont="1" applyFill="1" applyBorder="1" applyAlignment="1">
      <alignment horizontal="center" vertical="center" wrapText="1"/>
    </xf>
    <xf numFmtId="0" fontId="22" fillId="2" borderId="46" xfId="1" applyFont="1" applyFill="1" applyBorder="1" applyAlignment="1">
      <alignment horizontal="center" vertical="center"/>
    </xf>
    <xf numFmtId="0" fontId="22" fillId="2" borderId="38" xfId="1" applyFont="1" applyFill="1" applyBorder="1" applyAlignment="1">
      <alignment horizontal="center" vertical="center"/>
    </xf>
    <xf numFmtId="0" fontId="22" fillId="3" borderId="160" xfId="1" applyFont="1" applyFill="1" applyBorder="1" applyAlignment="1">
      <alignment horizontal="left" vertical="center" wrapText="1"/>
    </xf>
    <xf numFmtId="0" fontId="27" fillId="2" borderId="13" xfId="1" applyFont="1" applyFill="1" applyBorder="1" applyAlignment="1">
      <alignment horizontal="left" vertical="center" wrapText="1"/>
    </xf>
    <xf numFmtId="0" fontId="27" fillId="2" borderId="0" xfId="1" applyFont="1" applyFill="1" applyAlignment="1">
      <alignment horizontal="left" vertical="center" wrapText="1"/>
    </xf>
    <xf numFmtId="0" fontId="27" fillId="2" borderId="4" xfId="1" applyFont="1" applyFill="1" applyBorder="1" applyAlignment="1">
      <alignment horizontal="left" vertical="center" wrapText="1"/>
    </xf>
    <xf numFmtId="0" fontId="27" fillId="2" borderId="48" xfId="1" applyFont="1" applyFill="1" applyBorder="1" applyAlignment="1">
      <alignment horizontal="left" vertical="center" wrapText="1"/>
    </xf>
    <xf numFmtId="0" fontId="27" fillId="2" borderId="44" xfId="1" applyFont="1" applyFill="1" applyBorder="1" applyAlignment="1">
      <alignment horizontal="left" vertical="center" wrapText="1"/>
    </xf>
    <xf numFmtId="0" fontId="27" fillId="2" borderId="45" xfId="1" applyFont="1" applyFill="1" applyBorder="1" applyAlignment="1">
      <alignment horizontal="left" vertical="center" wrapText="1"/>
    </xf>
    <xf numFmtId="0" fontId="22" fillId="3" borderId="31" xfId="1" applyFont="1" applyFill="1" applyBorder="1" applyAlignment="1">
      <alignment horizontal="left" vertical="center" wrapText="1"/>
    </xf>
    <xf numFmtId="0" fontId="22" fillId="3" borderId="49" xfId="1" applyFont="1" applyFill="1" applyBorder="1" applyAlignment="1">
      <alignment horizontal="left" vertical="center" wrapText="1"/>
    </xf>
    <xf numFmtId="0" fontId="20" fillId="3" borderId="4" xfId="0" applyFont="1" applyFill="1" applyBorder="1" applyAlignment="1">
      <alignment horizontal="center"/>
    </xf>
    <xf numFmtId="0" fontId="19" fillId="3" borderId="19" xfId="1" applyFont="1" applyFill="1" applyBorder="1" applyAlignment="1">
      <alignment horizontal="center"/>
    </xf>
    <xf numFmtId="0" fontId="26" fillId="3" borderId="47" xfId="0" applyFont="1" applyFill="1" applyBorder="1" applyAlignment="1">
      <alignment horizontal="justify" vertical="center" wrapText="1"/>
    </xf>
    <xf numFmtId="0" fontId="26" fillId="3" borderId="51" xfId="0" applyFont="1" applyFill="1" applyBorder="1" applyAlignment="1">
      <alignment horizontal="justify" vertical="center" wrapText="1"/>
    </xf>
    <xf numFmtId="9" fontId="50" fillId="32" borderId="41" xfId="3" applyFont="1" applyFill="1" applyBorder="1" applyAlignment="1">
      <alignment horizontal="center" vertical="center" wrapText="1"/>
    </xf>
    <xf numFmtId="9" fontId="50" fillId="32" borderId="46" xfId="3" applyFont="1" applyFill="1" applyBorder="1" applyAlignment="1">
      <alignment horizontal="center" vertical="center" wrapText="1"/>
    </xf>
    <xf numFmtId="0" fontId="34" fillId="3" borderId="3" xfId="1" applyFont="1" applyFill="1" applyBorder="1" applyAlignment="1">
      <alignment horizontal="justify" vertical="center" wrapText="1"/>
    </xf>
    <xf numFmtId="0" fontId="31" fillId="33" borderId="5" xfId="1" applyFont="1" applyFill="1" applyBorder="1" applyAlignment="1">
      <alignment horizontal="center" vertical="center" wrapText="1"/>
    </xf>
    <xf numFmtId="0" fontId="31" fillId="33" borderId="6" xfId="1" applyFont="1" applyFill="1" applyBorder="1" applyAlignment="1">
      <alignment horizontal="center" vertical="center" wrapText="1"/>
    </xf>
    <xf numFmtId="0" fontId="31" fillId="33" borderId="7" xfId="1" applyFont="1" applyFill="1" applyBorder="1" applyAlignment="1">
      <alignment horizontal="center" vertical="center" wrapText="1"/>
    </xf>
    <xf numFmtId="0" fontId="34" fillId="5" borderId="3" xfId="1" applyFont="1" applyFill="1" applyBorder="1" applyAlignment="1">
      <alignment horizontal="center" vertical="center" wrapText="1"/>
    </xf>
    <xf numFmtId="0" fontId="30" fillId="34" borderId="5" xfId="1" applyFont="1" applyFill="1" applyBorder="1" applyAlignment="1">
      <alignment horizontal="center" vertical="center" wrapText="1"/>
    </xf>
    <xf numFmtId="0" fontId="30" fillId="34" borderId="6" xfId="1" applyFont="1" applyFill="1" applyBorder="1" applyAlignment="1">
      <alignment horizontal="center" vertical="center" wrapText="1"/>
    </xf>
    <xf numFmtId="0" fontId="30" fillId="34" borderId="7" xfId="1" applyFont="1" applyFill="1" applyBorder="1" applyAlignment="1">
      <alignment horizontal="center" vertical="center" wrapText="1"/>
    </xf>
    <xf numFmtId="0" fontId="39" fillId="32" borderId="54" xfId="0" applyFont="1" applyFill="1" applyBorder="1" applyAlignment="1">
      <alignment horizontal="center" vertical="center" wrapText="1"/>
    </xf>
    <xf numFmtId="0" fontId="39" fillId="32" borderId="48" xfId="0" applyFont="1" applyFill="1" applyBorder="1" applyAlignment="1">
      <alignment horizontal="center" vertical="center" wrapText="1"/>
    </xf>
    <xf numFmtId="0" fontId="39" fillId="32" borderId="50" xfId="0" applyFont="1" applyFill="1" applyBorder="1" applyAlignment="1">
      <alignment horizontal="center" vertical="center" wrapText="1"/>
    </xf>
    <xf numFmtId="9" fontId="50" fillId="32" borderId="47" xfId="3" applyFont="1" applyFill="1" applyBorder="1" applyAlignment="1">
      <alignment horizontal="center" vertical="center"/>
    </xf>
    <xf numFmtId="9" fontId="50" fillId="32" borderId="56" xfId="3" applyFont="1" applyFill="1" applyBorder="1" applyAlignment="1">
      <alignment horizontal="center" vertical="center"/>
    </xf>
    <xf numFmtId="9" fontId="50" fillId="32" borderId="88" xfId="3" applyFont="1" applyFill="1" applyBorder="1" applyAlignment="1">
      <alignment horizontal="center" vertical="center" wrapText="1"/>
    </xf>
    <xf numFmtId="9" fontId="50" fillId="32" borderId="89" xfId="3" applyFont="1" applyFill="1" applyBorder="1" applyAlignment="1">
      <alignment horizontal="center" vertical="center" wrapText="1"/>
    </xf>
    <xf numFmtId="9" fontId="50" fillId="32" borderId="52" xfId="3" applyFont="1" applyFill="1" applyBorder="1" applyAlignment="1">
      <alignment horizontal="center" vertical="center"/>
    </xf>
    <xf numFmtId="0" fontId="35" fillId="2" borderId="39" xfId="1" applyFont="1" applyFill="1" applyBorder="1" applyAlignment="1">
      <alignment horizontal="center" vertical="center" wrapText="1"/>
    </xf>
    <xf numFmtId="0" fontId="35" fillId="2" borderId="160" xfId="1" applyFont="1" applyFill="1" applyBorder="1" applyAlignment="1">
      <alignment horizontal="center" vertical="center" wrapText="1"/>
    </xf>
    <xf numFmtId="9" fontId="35" fillId="6" borderId="39" xfId="1" applyNumberFormat="1" applyFont="1" applyFill="1" applyBorder="1" applyAlignment="1">
      <alignment horizontal="center" vertical="center" wrapText="1"/>
    </xf>
    <xf numFmtId="9" fontId="35" fillId="6" borderId="46" xfId="1" applyNumberFormat="1" applyFont="1" applyFill="1" applyBorder="1" applyAlignment="1">
      <alignment horizontal="center" vertical="center" wrapText="1"/>
    </xf>
    <xf numFmtId="0" fontId="103" fillId="37" borderId="17" xfId="1" applyFont="1" applyFill="1" applyBorder="1" applyAlignment="1">
      <alignment horizontal="center" vertical="center"/>
    </xf>
    <xf numFmtId="0" fontId="103" fillId="37" borderId="18" xfId="1" applyFont="1" applyFill="1" applyBorder="1" applyAlignment="1">
      <alignment horizontal="center" vertical="center"/>
    </xf>
    <xf numFmtId="0" fontId="103" fillId="37" borderId="54" xfId="1" applyFont="1" applyFill="1" applyBorder="1" applyAlignment="1">
      <alignment horizontal="center" vertical="center"/>
    </xf>
    <xf numFmtId="0" fontId="33" fillId="3" borderId="3" xfId="1" applyFont="1" applyFill="1" applyBorder="1" applyAlignment="1">
      <alignment horizontal="justify" vertical="center" wrapText="1"/>
    </xf>
    <xf numFmtId="0" fontId="31" fillId="33" borderId="5" xfId="1" applyFont="1" applyFill="1" applyBorder="1" applyAlignment="1">
      <alignment horizontal="center" vertical="center"/>
    </xf>
    <xf numFmtId="0" fontId="31" fillId="33" borderId="6" xfId="1" applyFont="1" applyFill="1" applyBorder="1" applyAlignment="1">
      <alignment horizontal="center" vertical="center"/>
    </xf>
    <xf numFmtId="0" fontId="27" fillId="0" borderId="117" xfId="1" applyFont="1" applyBorder="1" applyAlignment="1">
      <alignment vertical="center"/>
    </xf>
    <xf numFmtId="0" fontId="27" fillId="0" borderId="8" xfId="1" applyFont="1" applyBorder="1" applyAlignment="1">
      <alignment vertical="center"/>
    </xf>
    <xf numFmtId="0" fontId="27" fillId="0" borderId="10" xfId="1" applyFont="1" applyBorder="1" applyAlignment="1">
      <alignment vertical="center"/>
    </xf>
    <xf numFmtId="0" fontId="27" fillId="3" borderId="163" xfId="1" applyFont="1" applyFill="1" applyBorder="1" applyAlignment="1">
      <alignment vertical="center" wrapText="1"/>
    </xf>
    <xf numFmtId="0" fontId="27" fillId="3" borderId="164" xfId="1" applyFont="1" applyFill="1" applyBorder="1" applyAlignment="1">
      <alignment vertical="center" wrapText="1"/>
    </xf>
    <xf numFmtId="0" fontId="27" fillId="3" borderId="163" xfId="1" applyFont="1" applyFill="1" applyBorder="1" applyAlignment="1">
      <alignment vertical="center"/>
    </xf>
    <xf numFmtId="0" fontId="27" fillId="3" borderId="164" xfId="1" applyFont="1" applyFill="1" applyBorder="1" applyAlignment="1">
      <alignment vertical="center"/>
    </xf>
    <xf numFmtId="0" fontId="28" fillId="2" borderId="28" xfId="1" applyFont="1" applyFill="1" applyBorder="1" applyAlignment="1">
      <alignment vertical="center"/>
    </xf>
    <xf numFmtId="0" fontId="28" fillId="2" borderId="29" xfId="1" applyFont="1" applyFill="1" applyBorder="1" applyAlignment="1">
      <alignment vertical="center"/>
    </xf>
    <xf numFmtId="0" fontId="28" fillId="2" borderId="30" xfId="1" applyFont="1" applyFill="1" applyBorder="1" applyAlignment="1">
      <alignment vertical="center"/>
    </xf>
    <xf numFmtId="0" fontId="36" fillId="3" borderId="160" xfId="1" applyFont="1" applyFill="1" applyBorder="1" applyAlignment="1">
      <alignment horizontal="justify" vertical="center" wrapText="1"/>
    </xf>
    <xf numFmtId="9" fontId="111" fillId="32" borderId="46" xfId="3" applyFont="1" applyFill="1" applyBorder="1" applyAlignment="1">
      <alignment horizontal="center" vertical="center" wrapText="1"/>
    </xf>
    <xf numFmtId="0" fontId="34" fillId="5" borderId="31" xfId="1" applyFont="1" applyFill="1" applyBorder="1" applyAlignment="1">
      <alignment horizontal="center" vertical="center" wrapText="1"/>
    </xf>
    <xf numFmtId="0" fontId="115" fillId="34" borderId="41" xfId="1" applyFont="1" applyFill="1" applyBorder="1" applyAlignment="1">
      <alignment horizontal="center" vertical="center" wrapText="1"/>
    </xf>
    <xf numFmtId="9" fontId="35" fillId="6" borderId="3" xfId="1" applyNumberFormat="1" applyFont="1" applyFill="1" applyBorder="1" applyAlignment="1">
      <alignment horizontal="center" vertical="center" wrapText="1"/>
    </xf>
    <xf numFmtId="0" fontId="29" fillId="32" borderId="48" xfId="0" applyFont="1" applyFill="1" applyBorder="1" applyAlignment="1">
      <alignment horizontal="center" vertical="center" wrapText="1"/>
    </xf>
    <xf numFmtId="0" fontId="29" fillId="32" borderId="44" xfId="0" applyFont="1" applyFill="1" applyBorder="1" applyAlignment="1">
      <alignment horizontal="center" vertical="center" wrapText="1"/>
    </xf>
    <xf numFmtId="0" fontId="29" fillId="32" borderId="50" xfId="0" applyFont="1" applyFill="1" applyBorder="1" applyAlignment="1">
      <alignment horizontal="center" vertical="center" wrapText="1"/>
    </xf>
    <xf numFmtId="164" fontId="103" fillId="37" borderId="37" xfId="1" applyNumberFormat="1" applyFont="1" applyFill="1" applyBorder="1" applyAlignment="1">
      <alignment horizontal="center" vertical="center" wrapText="1"/>
    </xf>
    <xf numFmtId="164" fontId="103" fillId="37" borderId="6" xfId="1" applyNumberFormat="1" applyFont="1" applyFill="1" applyBorder="1" applyAlignment="1">
      <alignment horizontal="center" vertical="center" wrapText="1"/>
    </xf>
    <xf numFmtId="0" fontId="30" fillId="34" borderId="41" xfId="1" applyFont="1" applyFill="1" applyBorder="1" applyAlignment="1">
      <alignment horizontal="center" vertical="center" wrapText="1"/>
    </xf>
    <xf numFmtId="0" fontId="30" fillId="34" borderId="44" xfId="1" applyFont="1" applyFill="1" applyBorder="1" applyAlignment="1">
      <alignment horizontal="center" vertical="center" wrapText="1"/>
    </xf>
    <xf numFmtId="0" fontId="34" fillId="3" borderId="37" xfId="2" applyFont="1" applyFill="1" applyBorder="1" applyAlignment="1">
      <alignment horizontal="justify" vertical="center" wrapText="1"/>
    </xf>
    <xf numFmtId="0" fontId="34" fillId="3" borderId="6" xfId="2" applyFont="1" applyFill="1" applyBorder="1" applyAlignment="1">
      <alignment horizontal="justify" vertical="center" wrapText="1"/>
    </xf>
    <xf numFmtId="0" fontId="30" fillId="34" borderId="50" xfId="1" applyFont="1" applyFill="1" applyBorder="1" applyAlignment="1">
      <alignment horizontal="center" vertical="center" wrapText="1"/>
    </xf>
    <xf numFmtId="0" fontId="35" fillId="3" borderId="37" xfId="2" applyFont="1" applyFill="1" applyBorder="1" applyAlignment="1">
      <alignment horizontal="center" vertical="center" wrapText="1"/>
    </xf>
    <xf numFmtId="0" fontId="35" fillId="3" borderId="6" xfId="2" applyFont="1" applyFill="1" applyBorder="1" applyAlignment="1">
      <alignment horizontal="center" vertical="center" wrapText="1"/>
    </xf>
    <xf numFmtId="0" fontId="35" fillId="3" borderId="119" xfId="2" applyFont="1" applyFill="1" applyBorder="1" applyAlignment="1">
      <alignment horizontal="center" vertical="center" wrapText="1"/>
    </xf>
    <xf numFmtId="164" fontId="34" fillId="3" borderId="37" xfId="1" applyNumberFormat="1" applyFont="1" applyFill="1" applyBorder="1" applyAlignment="1">
      <alignment horizontal="center" vertical="center" wrapText="1"/>
    </xf>
    <xf numFmtId="164" fontId="34" fillId="3" borderId="119" xfId="1" applyNumberFormat="1" applyFont="1" applyFill="1" applyBorder="1" applyAlignment="1">
      <alignment horizontal="center" vertical="center" wrapText="1"/>
    </xf>
    <xf numFmtId="0" fontId="29" fillId="32" borderId="41" xfId="0" applyFont="1" applyFill="1" applyBorder="1" applyAlignment="1">
      <alignment horizontal="center" vertical="center" wrapText="1"/>
    </xf>
    <xf numFmtId="0" fontId="116" fillId="42" borderId="0" xfId="0" applyFont="1" applyFill="1" applyAlignment="1">
      <alignment horizontal="left" vertical="center" wrapText="1"/>
    </xf>
    <xf numFmtId="0" fontId="117" fillId="42" borderId="0" xfId="0" applyFont="1" applyFill="1" applyAlignment="1">
      <alignment horizontal="center" vertical="center" wrapText="1"/>
    </xf>
    <xf numFmtId="0" fontId="106" fillId="31" borderId="160" xfId="0" applyFont="1" applyFill="1" applyBorder="1" applyAlignment="1">
      <alignment horizontal="left" vertical="center"/>
    </xf>
    <xf numFmtId="0" fontId="36" fillId="3" borderId="46" xfId="1" applyFont="1" applyFill="1" applyBorder="1" applyAlignment="1">
      <alignment horizontal="justify" vertical="center" wrapText="1"/>
    </xf>
    <xf numFmtId="9" fontId="35" fillId="36" borderId="46" xfId="1" applyNumberFormat="1" applyFont="1" applyFill="1" applyBorder="1" applyAlignment="1">
      <alignment horizontal="center" vertical="center" wrapText="1"/>
    </xf>
    <xf numFmtId="9" fontId="35" fillId="36" borderId="38" xfId="1" applyNumberFormat="1" applyFont="1" applyFill="1" applyBorder="1" applyAlignment="1">
      <alignment horizontal="center" vertical="center" wrapText="1"/>
    </xf>
    <xf numFmtId="0" fontId="99" fillId="3" borderId="37" xfId="0" applyFont="1" applyFill="1" applyBorder="1" applyAlignment="1">
      <alignment horizontal="justify" vertical="center" wrapText="1"/>
    </xf>
    <xf numFmtId="0" fontId="99" fillId="3" borderId="6" xfId="0" applyFont="1" applyFill="1" applyBorder="1" applyAlignment="1">
      <alignment horizontal="justify" vertical="center" wrapText="1"/>
    </xf>
    <xf numFmtId="0" fontId="99" fillId="3" borderId="7" xfId="0" applyFont="1" applyFill="1" applyBorder="1" applyAlignment="1">
      <alignment horizontal="justify" vertical="center" wrapText="1"/>
    </xf>
    <xf numFmtId="0" fontId="22" fillId="30" borderId="5" xfId="1" applyFont="1" applyFill="1" applyBorder="1" applyAlignment="1">
      <alignment horizontal="center" vertical="center"/>
    </xf>
    <xf numFmtId="0" fontId="22" fillId="30" borderId="6" xfId="1" applyFont="1" applyFill="1" applyBorder="1" applyAlignment="1">
      <alignment horizontal="center" vertical="center"/>
    </xf>
    <xf numFmtId="0" fontId="22" fillId="30" borderId="7" xfId="1" applyFont="1" applyFill="1" applyBorder="1" applyAlignment="1">
      <alignment horizontal="center" vertical="center"/>
    </xf>
    <xf numFmtId="0" fontId="27" fillId="3" borderId="117" xfId="1" applyFont="1" applyFill="1" applyBorder="1" applyAlignment="1">
      <alignment vertical="center"/>
    </xf>
    <xf numFmtId="0" fontId="27" fillId="3" borderId="8" xfId="1" applyFont="1" applyFill="1" applyBorder="1" applyAlignment="1">
      <alignment vertical="center"/>
    </xf>
    <xf numFmtId="0" fontId="27" fillId="3" borderId="10" xfId="1" applyFont="1" applyFill="1" applyBorder="1" applyAlignment="1">
      <alignment vertical="center"/>
    </xf>
    <xf numFmtId="0" fontId="66" fillId="31" borderId="74" xfId="5" applyFont="1" applyFill="1" applyBorder="1" applyAlignment="1" applyProtection="1">
      <alignment horizontal="left" vertical="center" wrapText="1"/>
      <protection locked="0"/>
    </xf>
    <xf numFmtId="0" fontId="66" fillId="31" borderId="75" xfId="5" applyFont="1" applyFill="1" applyBorder="1" applyAlignment="1" applyProtection="1">
      <alignment horizontal="left" vertical="center" wrapText="1"/>
      <protection locked="0"/>
    </xf>
    <xf numFmtId="0" fontId="66" fillId="31" borderId="76" xfId="5" applyFont="1" applyFill="1" applyBorder="1" applyAlignment="1" applyProtection="1">
      <alignment horizontal="left" vertical="center" wrapText="1"/>
      <protection locked="0"/>
    </xf>
    <xf numFmtId="0" fontId="39" fillId="31" borderId="77" xfId="5" applyFont="1" applyFill="1" applyBorder="1" applyAlignment="1" applyProtection="1">
      <alignment horizontal="center" vertical="center" wrapText="1"/>
      <protection locked="0"/>
    </xf>
    <xf numFmtId="0" fontId="39" fillId="31" borderId="78" xfId="5" applyFont="1" applyFill="1" applyBorder="1" applyAlignment="1" applyProtection="1">
      <alignment horizontal="center" vertical="center" wrapText="1"/>
      <protection locked="0"/>
    </xf>
    <xf numFmtId="0" fontId="39" fillId="31" borderId="79" xfId="5" applyFont="1" applyFill="1" applyBorder="1" applyAlignment="1" applyProtection="1">
      <alignment horizontal="center" vertical="center" wrapText="1"/>
      <protection locked="0"/>
    </xf>
    <xf numFmtId="0" fontId="55" fillId="0" borderId="59" xfId="5" applyFont="1" applyBorder="1" applyAlignment="1" applyProtection="1">
      <alignment horizontal="center"/>
      <protection locked="0"/>
    </xf>
    <xf numFmtId="0" fontId="55" fillId="0" borderId="60" xfId="5" applyFont="1" applyBorder="1" applyAlignment="1" applyProtection="1">
      <alignment horizontal="center"/>
      <protection locked="0"/>
    </xf>
    <xf numFmtId="0" fontId="55" fillId="0" borderId="66" xfId="5" applyFont="1" applyBorder="1" applyAlignment="1" applyProtection="1">
      <alignment horizontal="center"/>
      <protection locked="0"/>
    </xf>
    <xf numFmtId="0" fontId="55" fillId="0" borderId="0" xfId="5" applyFont="1" applyAlignment="1" applyProtection="1">
      <alignment horizontal="center"/>
      <protection locked="0"/>
    </xf>
    <xf numFmtId="0" fontId="55" fillId="0" borderId="69" xfId="5" applyFont="1" applyBorder="1" applyAlignment="1" applyProtection="1">
      <alignment horizontal="center"/>
      <protection locked="0"/>
    </xf>
    <xf numFmtId="0" fontId="55" fillId="0" borderId="70" xfId="5" applyFont="1" applyBorder="1" applyAlignment="1" applyProtection="1">
      <alignment horizontal="center"/>
      <protection locked="0"/>
    </xf>
    <xf numFmtId="0" fontId="65" fillId="40" borderId="60" xfId="5" applyFont="1" applyFill="1" applyBorder="1" applyAlignment="1" applyProtection="1">
      <alignment horizontal="center" vertical="center"/>
      <protection locked="0"/>
    </xf>
    <xf numFmtId="0" fontId="65" fillId="40" borderId="0" xfId="5" applyFont="1" applyFill="1" applyAlignment="1" applyProtection="1">
      <alignment horizontal="center" vertical="center"/>
      <protection locked="0"/>
    </xf>
    <xf numFmtId="0" fontId="65" fillId="40" borderId="70" xfId="5" applyFont="1" applyFill="1" applyBorder="1" applyAlignment="1" applyProtection="1">
      <alignment horizontal="center" vertical="center"/>
      <protection locked="0"/>
    </xf>
    <xf numFmtId="0" fontId="66" fillId="0" borderId="61" xfId="5" applyFont="1" applyBorder="1" applyAlignment="1" applyProtection="1">
      <alignment horizontal="center" vertical="center"/>
      <protection locked="0"/>
    </xf>
    <xf numFmtId="0" fontId="66" fillId="0" borderId="62" xfId="5" applyFont="1" applyBorder="1" applyAlignment="1" applyProtection="1">
      <alignment horizontal="center" vertical="center"/>
      <protection locked="0"/>
    </xf>
    <xf numFmtId="0" fontId="66" fillId="0" borderId="63" xfId="5" applyFont="1" applyBorder="1" applyAlignment="1" applyProtection="1">
      <alignment horizontal="center" vertical="center"/>
      <protection locked="0"/>
    </xf>
    <xf numFmtId="0" fontId="66" fillId="0" borderId="64" xfId="5" applyFont="1" applyBorder="1" applyAlignment="1" applyProtection="1">
      <alignment horizontal="center" vertical="center"/>
      <protection locked="0"/>
    </xf>
    <xf numFmtId="0" fontId="66" fillId="0" borderId="65" xfId="5" applyFont="1" applyBorder="1" applyAlignment="1" applyProtection="1">
      <alignment horizontal="center" vertical="center"/>
      <protection locked="0"/>
    </xf>
    <xf numFmtId="0" fontId="66" fillId="0" borderId="67" xfId="5" applyFont="1" applyBorder="1" applyAlignment="1" applyProtection="1">
      <alignment horizontal="center" vertical="center"/>
      <protection locked="0"/>
    </xf>
    <xf numFmtId="0" fontId="66" fillId="0" borderId="0" xfId="5" applyFont="1" applyAlignment="1" applyProtection="1">
      <alignment horizontal="center" vertical="center"/>
      <protection locked="0"/>
    </xf>
    <xf numFmtId="0" fontId="66" fillId="0" borderId="68" xfId="5" applyFont="1" applyBorder="1" applyAlignment="1" applyProtection="1">
      <alignment horizontal="center" vertical="center"/>
      <protection locked="0"/>
    </xf>
    <xf numFmtId="0" fontId="66" fillId="0" borderId="71" xfId="5" applyFont="1" applyBorder="1" applyAlignment="1" applyProtection="1">
      <alignment horizontal="center" vertical="center"/>
      <protection locked="0"/>
    </xf>
    <xf numFmtId="0" fontId="66" fillId="0" borderId="72" xfId="5" applyFont="1" applyBorder="1" applyAlignment="1" applyProtection="1">
      <alignment horizontal="center" vertical="center"/>
      <protection locked="0"/>
    </xf>
    <xf numFmtId="0" fontId="66" fillId="0" borderId="73" xfId="5" applyFont="1" applyBorder="1" applyAlignment="1" applyProtection="1">
      <alignment horizontal="center" vertical="center"/>
      <protection locked="0"/>
    </xf>
    <xf numFmtId="0" fontId="66" fillId="47" borderId="11" xfId="6" applyFont="1" applyFill="1" applyBorder="1" applyAlignment="1" applyProtection="1">
      <alignment horizontal="center" vertical="center" wrapText="1"/>
    </xf>
    <xf numFmtId="0" fontId="66" fillId="40" borderId="11" xfId="6" applyFont="1" applyFill="1" applyBorder="1" applyAlignment="1" applyProtection="1">
      <alignment horizontal="center" vertical="center" wrapText="1"/>
    </xf>
    <xf numFmtId="0" fontId="66" fillId="48" borderId="11" xfId="6" applyFont="1" applyFill="1" applyBorder="1" applyAlignment="1" applyProtection="1">
      <alignment horizontal="center" vertical="center" wrapText="1"/>
    </xf>
    <xf numFmtId="0" fontId="58" fillId="43" borderId="5" xfId="5" applyFont="1" applyFill="1" applyBorder="1" applyAlignment="1">
      <alignment horizontal="center" vertical="center"/>
    </xf>
    <xf numFmtId="0" fontId="58" fillId="43" borderId="6" xfId="5" applyFont="1" applyFill="1" applyBorder="1" applyAlignment="1">
      <alignment horizontal="center" vertical="center"/>
    </xf>
    <xf numFmtId="0" fontId="58" fillId="43" borderId="7" xfId="5" applyFont="1" applyFill="1" applyBorder="1" applyAlignment="1">
      <alignment horizontal="center" vertical="center"/>
    </xf>
    <xf numFmtId="0" fontId="68" fillId="37" borderId="36" xfId="6" applyFont="1" applyFill="1" applyBorder="1" applyAlignment="1" applyProtection="1">
      <alignment horizontal="center" vertical="center" wrapText="1"/>
    </xf>
    <xf numFmtId="0" fontId="68" fillId="37" borderId="9" xfId="6" applyFont="1" applyFill="1" applyBorder="1" applyAlignment="1" applyProtection="1">
      <alignment horizontal="center" vertical="center" wrapText="1"/>
    </xf>
    <xf numFmtId="0" fontId="68" fillId="37" borderId="21" xfId="6" applyFont="1" applyFill="1" applyBorder="1" applyAlignment="1" applyProtection="1">
      <alignment horizontal="center" vertical="center" wrapText="1"/>
    </xf>
    <xf numFmtId="0" fontId="68" fillId="37" borderId="19" xfId="6" applyFont="1" applyFill="1" applyBorder="1" applyAlignment="1" applyProtection="1">
      <alignment horizontal="center" vertical="center" wrapText="1"/>
    </xf>
    <xf numFmtId="0" fontId="68" fillId="37" borderId="0" xfId="6" applyFont="1" applyFill="1" applyAlignment="1" applyProtection="1">
      <alignment horizontal="center" vertical="center" wrapText="1"/>
    </xf>
    <xf numFmtId="0" fontId="68" fillId="37" borderId="4" xfId="6" applyFont="1" applyFill="1" applyBorder="1" applyAlignment="1" applyProtection="1">
      <alignment horizontal="center" vertical="center" wrapText="1"/>
    </xf>
    <xf numFmtId="0" fontId="68" fillId="37" borderId="43" xfId="6" applyFont="1" applyFill="1" applyBorder="1" applyAlignment="1" applyProtection="1">
      <alignment horizontal="center" vertical="center" wrapText="1"/>
    </xf>
    <xf numFmtId="0" fontId="68" fillId="37" borderId="44" xfId="6" applyFont="1" applyFill="1" applyBorder="1" applyAlignment="1" applyProtection="1">
      <alignment horizontal="center" vertical="center" wrapText="1"/>
    </xf>
    <xf numFmtId="0" fontId="68" fillId="37" borderId="45" xfId="6" applyFont="1" applyFill="1" applyBorder="1" applyAlignment="1" applyProtection="1">
      <alignment horizontal="center" vertical="center" wrapText="1"/>
    </xf>
    <xf numFmtId="0" fontId="66" fillId="51" borderId="86" xfId="6" applyFont="1" applyFill="1" applyBorder="1" applyAlignment="1" applyProtection="1">
      <alignment horizontal="center" vertical="center" wrapText="1"/>
    </xf>
    <xf numFmtId="0" fontId="66" fillId="51" borderId="88" xfId="6" applyFont="1" applyFill="1" applyBorder="1" applyAlignment="1" applyProtection="1">
      <alignment horizontal="center" vertical="center" wrapText="1"/>
    </xf>
    <xf numFmtId="0" fontId="66" fillId="51" borderId="41" xfId="6" applyFont="1" applyFill="1" applyBorder="1" applyAlignment="1" applyProtection="1">
      <alignment horizontal="center" vertical="center" wrapText="1"/>
    </xf>
    <xf numFmtId="0" fontId="66" fillId="51" borderId="87" xfId="6" applyFont="1" applyFill="1" applyBorder="1" applyAlignment="1" applyProtection="1">
      <alignment horizontal="center" vertical="center"/>
    </xf>
    <xf numFmtId="0" fontId="66" fillId="51" borderId="89" xfId="6" applyFont="1" applyFill="1" applyBorder="1" applyAlignment="1" applyProtection="1">
      <alignment horizontal="center" vertical="center"/>
    </xf>
    <xf numFmtId="0" fontId="66" fillId="51" borderId="42" xfId="6" applyFont="1" applyFill="1" applyBorder="1" applyAlignment="1" applyProtection="1">
      <alignment horizontal="center" vertical="center"/>
    </xf>
    <xf numFmtId="0" fontId="57" fillId="43" borderId="9" xfId="5" applyFont="1" applyFill="1" applyBorder="1" applyAlignment="1">
      <alignment horizontal="center" vertical="center"/>
    </xf>
    <xf numFmtId="0" fontId="57" fillId="43" borderId="21" xfId="5" applyFont="1" applyFill="1" applyBorder="1" applyAlignment="1">
      <alignment horizontal="center" vertical="center"/>
    </xf>
    <xf numFmtId="0" fontId="57" fillId="43" borderId="0" xfId="5" applyFont="1" applyFill="1" applyAlignment="1">
      <alignment horizontal="center" vertical="center"/>
    </xf>
    <xf numFmtId="0" fontId="57" fillId="43" borderId="4" xfId="5" applyFont="1" applyFill="1" applyBorder="1" applyAlignment="1">
      <alignment horizontal="center" vertical="center"/>
    </xf>
    <xf numFmtId="0" fontId="72" fillId="52" borderId="2" xfId="5" applyFont="1" applyFill="1" applyBorder="1" applyAlignment="1">
      <alignment horizontal="center" vertical="center"/>
    </xf>
    <xf numFmtId="0" fontId="72" fillId="52" borderId="11" xfId="5" applyFont="1" applyFill="1" applyBorder="1" applyAlignment="1">
      <alignment horizontal="center" vertical="center"/>
    </xf>
    <xf numFmtId="0" fontId="72" fillId="52" borderId="20" xfId="5" applyFont="1" applyFill="1" applyBorder="1" applyAlignment="1">
      <alignment horizontal="center" vertical="center"/>
    </xf>
    <xf numFmtId="0" fontId="72" fillId="52" borderId="12" xfId="5" applyFont="1" applyFill="1" applyBorder="1" applyAlignment="1">
      <alignment horizontal="center" vertical="center"/>
    </xf>
    <xf numFmtId="0" fontId="72" fillId="52" borderId="3" xfId="5" applyFont="1" applyFill="1" applyBorder="1" applyAlignment="1">
      <alignment horizontal="center" vertical="center"/>
    </xf>
    <xf numFmtId="0" fontId="66" fillId="41" borderId="39" xfId="6" applyFont="1" applyFill="1" applyBorder="1" applyAlignment="1" applyProtection="1">
      <alignment horizontal="center" vertical="center" wrapText="1"/>
    </xf>
    <xf numFmtId="0" fontId="66" fillId="41" borderId="46" xfId="6" applyFont="1" applyFill="1" applyBorder="1" applyAlignment="1" applyProtection="1">
      <alignment horizontal="center" vertical="center" wrapText="1"/>
    </xf>
    <xf numFmtId="0" fontId="66" fillId="41" borderId="47" xfId="6" applyFont="1" applyFill="1" applyBorder="1" applyAlignment="1" applyProtection="1">
      <alignment horizontal="center" vertical="center" wrapText="1"/>
    </xf>
    <xf numFmtId="0" fontId="66" fillId="41" borderId="38" xfId="6" applyFont="1" applyFill="1" applyBorder="1" applyAlignment="1" applyProtection="1">
      <alignment horizontal="center" vertical="center" wrapText="1"/>
    </xf>
    <xf numFmtId="0" fontId="69" fillId="36" borderId="36" xfId="5" applyFont="1" applyFill="1" applyBorder="1" applyAlignment="1">
      <alignment horizontal="center" vertical="center"/>
    </xf>
    <xf numFmtId="0" fontId="69" fillId="36" borderId="9" xfId="5" applyFont="1" applyFill="1" applyBorder="1" applyAlignment="1">
      <alignment horizontal="center" vertical="center"/>
    </xf>
    <xf numFmtId="0" fontId="69" fillId="36" borderId="21" xfId="5" applyFont="1" applyFill="1" applyBorder="1" applyAlignment="1">
      <alignment horizontal="center" vertical="center"/>
    </xf>
    <xf numFmtId="0" fontId="38" fillId="44" borderId="36" xfId="2" applyFont="1" applyFill="1" applyBorder="1" applyAlignment="1">
      <alignment horizontal="center" vertical="center" wrapText="1"/>
    </xf>
    <xf numFmtId="0" fontId="38" fillId="44" borderId="9" xfId="2" applyFont="1" applyFill="1" applyBorder="1" applyAlignment="1">
      <alignment horizontal="center" vertical="center" wrapText="1"/>
    </xf>
    <xf numFmtId="0" fontId="38" fillId="44" borderId="21" xfId="2" applyFont="1" applyFill="1" applyBorder="1" applyAlignment="1">
      <alignment horizontal="center" vertical="center" wrapText="1"/>
    </xf>
    <xf numFmtId="0" fontId="38" fillId="44" borderId="19" xfId="2" applyFont="1" applyFill="1" applyBorder="1" applyAlignment="1">
      <alignment horizontal="center" vertical="center" wrapText="1"/>
    </xf>
    <xf numFmtId="0" fontId="38" fillId="44" borderId="0" xfId="2" applyFont="1" applyFill="1" applyAlignment="1">
      <alignment horizontal="center" vertical="center" wrapText="1"/>
    </xf>
    <xf numFmtId="0" fontId="38" fillId="44" borderId="4" xfId="2" applyFont="1" applyFill="1" applyBorder="1" applyAlignment="1">
      <alignment horizontal="center" vertical="center" wrapText="1"/>
    </xf>
    <xf numFmtId="0" fontId="38" fillId="44" borderId="58" xfId="2" applyFont="1" applyFill="1" applyBorder="1" applyAlignment="1">
      <alignment horizontal="center" vertical="center" wrapText="1"/>
    </xf>
    <xf numFmtId="0" fontId="38" fillId="44" borderId="52" xfId="2" applyFont="1" applyFill="1" applyBorder="1" applyAlignment="1">
      <alignment horizontal="center" vertical="center" wrapText="1"/>
    </xf>
    <xf numFmtId="0" fontId="38" fillId="44" borderId="51" xfId="2" applyFont="1" applyFill="1" applyBorder="1" applyAlignment="1">
      <alignment horizontal="center" vertical="center" wrapText="1"/>
    </xf>
    <xf numFmtId="0" fontId="56" fillId="40" borderId="14" xfId="6" applyFont="1" applyFill="1" applyBorder="1" applyAlignment="1" applyProtection="1">
      <alignment horizontal="center" vertical="center" wrapText="1"/>
    </xf>
    <xf numFmtId="0" fontId="56" fillId="40" borderId="15" xfId="6" applyFont="1" applyFill="1" applyBorder="1" applyAlignment="1" applyProtection="1">
      <alignment horizontal="center" vertical="center" wrapText="1"/>
    </xf>
    <xf numFmtId="0" fontId="56" fillId="40" borderId="37" xfId="6" applyFont="1" applyFill="1" applyBorder="1" applyAlignment="1" applyProtection="1">
      <alignment horizontal="center" vertical="center" wrapText="1"/>
    </xf>
    <xf numFmtId="0" fontId="56" fillId="40" borderId="16" xfId="6" applyFont="1" applyFill="1" applyBorder="1" applyAlignment="1" applyProtection="1">
      <alignment horizontal="center" vertical="center" wrapText="1"/>
    </xf>
    <xf numFmtId="0" fontId="40" fillId="40" borderId="32" xfId="2" applyFont="1" applyFill="1" applyBorder="1" applyAlignment="1">
      <alignment horizontal="center" vertical="center"/>
    </xf>
    <xf numFmtId="0" fontId="40" fillId="40" borderId="86" xfId="2" applyFont="1" applyFill="1" applyBorder="1" applyAlignment="1">
      <alignment horizontal="center" vertical="center"/>
    </xf>
    <xf numFmtId="0" fontId="40" fillId="40" borderId="87" xfId="2" applyFont="1" applyFill="1" applyBorder="1" applyAlignment="1">
      <alignment horizontal="center" vertical="center"/>
    </xf>
    <xf numFmtId="0" fontId="70" fillId="45" borderId="5" xfId="6" applyFont="1" applyFill="1" applyBorder="1" applyAlignment="1" applyProtection="1">
      <alignment horizontal="center" vertical="center" wrapText="1"/>
    </xf>
    <xf numFmtId="0" fontId="70" fillId="45" borderId="6" xfId="6" applyFont="1" applyFill="1" applyBorder="1" applyAlignment="1" applyProtection="1">
      <alignment horizontal="center" vertical="center" wrapText="1"/>
    </xf>
    <xf numFmtId="0" fontId="70" fillId="45" borderId="7" xfId="6" applyFont="1" applyFill="1" applyBorder="1" applyAlignment="1" applyProtection="1">
      <alignment horizontal="center" vertical="center" wrapText="1"/>
    </xf>
    <xf numFmtId="0" fontId="70" fillId="45" borderId="19" xfId="6" applyFont="1" applyFill="1" applyBorder="1" applyAlignment="1" applyProtection="1">
      <alignment horizontal="center" vertical="center" wrapText="1"/>
    </xf>
    <xf numFmtId="0" fontId="70" fillId="45" borderId="0" xfId="6" applyFont="1" applyFill="1" applyAlignment="1" applyProtection="1">
      <alignment horizontal="center" vertical="center" wrapText="1"/>
    </xf>
    <xf numFmtId="0" fontId="70" fillId="45" borderId="4" xfId="6" applyFont="1" applyFill="1" applyBorder="1" applyAlignment="1" applyProtection="1">
      <alignment horizontal="center" vertical="center" wrapText="1"/>
    </xf>
    <xf numFmtId="0" fontId="69" fillId="46" borderId="36" xfId="5" applyFont="1" applyFill="1" applyBorder="1" applyAlignment="1">
      <alignment horizontal="center" vertical="center"/>
    </xf>
    <xf numFmtId="0" fontId="69" fillId="46" borderId="9" xfId="5" applyFont="1" applyFill="1" applyBorder="1" applyAlignment="1">
      <alignment horizontal="center" vertical="center"/>
    </xf>
    <xf numFmtId="0" fontId="69" fillId="46" borderId="21" xfId="5" applyFont="1" applyFill="1" applyBorder="1" applyAlignment="1">
      <alignment horizontal="center" vertical="center"/>
    </xf>
    <xf numFmtId="0" fontId="66" fillId="31" borderId="2" xfId="6" applyFont="1" applyFill="1" applyBorder="1" applyAlignment="1" applyProtection="1">
      <alignment horizontal="center" vertical="center" wrapText="1"/>
    </xf>
    <xf numFmtId="0" fontId="66" fillId="31" borderId="160" xfId="6" applyFont="1" applyFill="1" applyBorder="1" applyAlignment="1" applyProtection="1">
      <alignment horizontal="center" vertical="center" wrapText="1"/>
    </xf>
    <xf numFmtId="0" fontId="66" fillId="31" borderId="3" xfId="6" applyFont="1" applyFill="1" applyBorder="1" applyAlignment="1" applyProtection="1">
      <alignment horizontal="center" vertical="center" wrapText="1"/>
    </xf>
    <xf numFmtId="0" fontId="66" fillId="41" borderId="80" xfId="6" applyFont="1" applyFill="1" applyBorder="1" applyAlignment="1" applyProtection="1">
      <alignment horizontal="left" vertical="center" wrapText="1"/>
      <protection locked="0"/>
    </xf>
    <xf numFmtId="0" fontId="66" fillId="41" borderId="81" xfId="6" applyFont="1" applyFill="1" applyBorder="1" applyAlignment="1" applyProtection="1">
      <alignment horizontal="left" vertical="center" wrapText="1"/>
      <protection locked="0"/>
    </xf>
    <xf numFmtId="0" fontId="66" fillId="41" borderId="82" xfId="6" applyFont="1" applyFill="1" applyBorder="1" applyAlignment="1" applyProtection="1">
      <alignment horizontal="left" vertical="center" wrapText="1"/>
      <protection locked="0"/>
    </xf>
    <xf numFmtId="0" fontId="66" fillId="41" borderId="83" xfId="6" applyFont="1" applyFill="1" applyBorder="1" applyAlignment="1" applyProtection="1">
      <alignment horizontal="center" vertical="center" wrapText="1"/>
      <protection locked="0"/>
    </xf>
    <xf numFmtId="0" fontId="66" fillId="41" borderId="84" xfId="6" applyFont="1" applyFill="1" applyBorder="1" applyAlignment="1" applyProtection="1">
      <alignment horizontal="center" vertical="center" wrapText="1"/>
      <protection locked="0"/>
    </xf>
    <xf numFmtId="0" fontId="66" fillId="41" borderId="85" xfId="6" applyFont="1" applyFill="1" applyBorder="1" applyAlignment="1" applyProtection="1">
      <alignment horizontal="center" vertical="center" wrapText="1"/>
      <protection locked="0"/>
    </xf>
    <xf numFmtId="0" fontId="66" fillId="3" borderId="13" xfId="6" applyFont="1" applyFill="1" applyBorder="1" applyAlignment="1" applyProtection="1">
      <alignment horizontal="center" vertical="center" wrapText="1"/>
      <protection locked="0"/>
    </xf>
    <xf numFmtId="0" fontId="66" fillId="3" borderId="0" xfId="6" applyFont="1" applyFill="1" applyAlignment="1" applyProtection="1">
      <alignment horizontal="center" vertical="center" wrapText="1"/>
      <protection locked="0"/>
    </xf>
    <xf numFmtId="0" fontId="58" fillId="43" borderId="14" xfId="5" applyFont="1" applyFill="1" applyBorder="1" applyAlignment="1">
      <alignment horizontal="center" vertical="center"/>
    </xf>
    <xf numFmtId="0" fontId="58" fillId="43" borderId="15" xfId="5" applyFont="1" applyFill="1" applyBorder="1" applyAlignment="1">
      <alignment horizontal="center" vertical="center"/>
    </xf>
    <xf numFmtId="0" fontId="58" fillId="43" borderId="37" xfId="5" applyFont="1" applyFill="1" applyBorder="1" applyAlignment="1">
      <alignment horizontal="center" vertical="center"/>
    </xf>
    <xf numFmtId="0" fontId="58" fillId="43" borderId="16" xfId="5" applyFont="1" applyFill="1" applyBorder="1" applyAlignment="1">
      <alignment horizontal="center" vertical="center"/>
    </xf>
    <xf numFmtId="0" fontId="66" fillId="48" borderId="2" xfId="6" applyFont="1" applyFill="1" applyBorder="1" applyAlignment="1" applyProtection="1">
      <alignment horizontal="center" vertical="center" wrapText="1"/>
    </xf>
    <xf numFmtId="0" fontId="66" fillId="48" borderId="160" xfId="6" applyFont="1" applyFill="1" applyBorder="1" applyAlignment="1" applyProtection="1">
      <alignment horizontal="center" vertical="center" wrapText="1"/>
    </xf>
    <xf numFmtId="0" fontId="66" fillId="48" borderId="3" xfId="6" applyFont="1" applyFill="1" applyBorder="1" applyAlignment="1" applyProtection="1">
      <alignment horizontal="center" vertical="center" wrapText="1"/>
    </xf>
    <xf numFmtId="0" fontId="66" fillId="53" borderId="11" xfId="6" applyFont="1" applyFill="1" applyBorder="1" applyAlignment="1" applyProtection="1">
      <alignment horizontal="center" vertical="center"/>
    </xf>
    <xf numFmtId="0" fontId="66" fillId="36" borderId="11" xfId="6" applyFont="1" applyFill="1" applyBorder="1" applyAlignment="1" applyProtection="1">
      <alignment horizontal="center" vertical="center"/>
    </xf>
    <xf numFmtId="0" fontId="71" fillId="45" borderId="11" xfId="6" applyFont="1" applyFill="1" applyBorder="1" applyAlignment="1" applyProtection="1">
      <alignment horizontal="center" vertical="center" wrapText="1"/>
    </xf>
    <xf numFmtId="0" fontId="66" fillId="37" borderId="11" xfId="6" applyFont="1" applyFill="1" applyBorder="1" applyAlignment="1" applyProtection="1">
      <alignment horizontal="center" vertical="center" wrapText="1"/>
    </xf>
    <xf numFmtId="0" fontId="66" fillId="41" borderId="19" xfId="6" applyFont="1" applyFill="1" applyBorder="1" applyAlignment="1" applyProtection="1">
      <alignment horizontal="center" vertical="center" wrapText="1"/>
    </xf>
    <xf numFmtId="0" fontId="66" fillId="41" borderId="0" xfId="6" applyFont="1" applyFill="1" applyAlignment="1" applyProtection="1">
      <alignment horizontal="center" vertical="center" wrapText="1"/>
    </xf>
    <xf numFmtId="0" fontId="66" fillId="41" borderId="4" xfId="6" applyFont="1" applyFill="1" applyBorder="1" applyAlignment="1" applyProtection="1">
      <alignment horizontal="center" vertical="center" wrapText="1"/>
    </xf>
    <xf numFmtId="0" fontId="72" fillId="45" borderId="36" xfId="5" applyFont="1" applyFill="1" applyBorder="1" applyAlignment="1">
      <alignment horizontal="center" vertical="center"/>
    </xf>
    <xf numFmtId="0" fontId="72" fillId="45" borderId="9" xfId="5" applyFont="1" applyFill="1" applyBorder="1" applyAlignment="1">
      <alignment horizontal="center" vertical="center"/>
    </xf>
    <xf numFmtId="0" fontId="72" fillId="45" borderId="21" xfId="5" applyFont="1" applyFill="1" applyBorder="1" applyAlignment="1">
      <alignment horizontal="center" vertical="center"/>
    </xf>
    <xf numFmtId="0" fontId="72" fillId="45" borderId="19" xfId="5" applyFont="1" applyFill="1" applyBorder="1" applyAlignment="1">
      <alignment horizontal="center" vertical="center"/>
    </xf>
    <xf numFmtId="0" fontId="72" fillId="45" borderId="0" xfId="5" applyFont="1" applyFill="1" applyAlignment="1">
      <alignment horizontal="center" vertical="center"/>
    </xf>
    <xf numFmtId="0" fontId="72" fillId="45" borderId="4" xfId="5" applyFont="1" applyFill="1" applyBorder="1" applyAlignment="1">
      <alignment horizontal="center" vertical="center"/>
    </xf>
    <xf numFmtId="0" fontId="73" fillId="45" borderId="36" xfId="5" applyFont="1" applyFill="1" applyBorder="1" applyAlignment="1">
      <alignment horizontal="center" vertical="center"/>
    </xf>
    <xf numFmtId="0" fontId="73" fillId="45" borderId="9" xfId="5" applyFont="1" applyFill="1" applyBorder="1" applyAlignment="1">
      <alignment horizontal="center" vertical="center"/>
    </xf>
    <xf numFmtId="0" fontId="73" fillId="45" borderId="21" xfId="5" applyFont="1" applyFill="1" applyBorder="1" applyAlignment="1">
      <alignment horizontal="center" vertical="center"/>
    </xf>
    <xf numFmtId="0" fontId="73" fillId="45" borderId="19" xfId="5" applyFont="1" applyFill="1" applyBorder="1" applyAlignment="1">
      <alignment horizontal="center" vertical="center"/>
    </xf>
    <xf numFmtId="0" fontId="73" fillId="45" borderId="0" xfId="5" applyFont="1" applyFill="1" applyAlignment="1">
      <alignment horizontal="center" vertical="center"/>
    </xf>
    <xf numFmtId="0" fontId="73" fillId="45" borderId="4" xfId="5" applyFont="1" applyFill="1" applyBorder="1" applyAlignment="1">
      <alignment horizontal="center" vertical="center"/>
    </xf>
    <xf numFmtId="0" fontId="66" fillId="6" borderId="36" xfId="6" applyFont="1" applyFill="1" applyBorder="1" applyAlignment="1" applyProtection="1">
      <alignment horizontal="center" vertical="center" wrapText="1"/>
    </xf>
    <xf numFmtId="0" fontId="66" fillId="6" borderId="55" xfId="6" applyFont="1" applyFill="1" applyBorder="1" applyAlignment="1" applyProtection="1">
      <alignment horizontal="center" vertical="center" wrapText="1"/>
    </xf>
    <xf numFmtId="0" fontId="66" fillId="6" borderId="58" xfId="6" applyFont="1" applyFill="1" applyBorder="1" applyAlignment="1" applyProtection="1">
      <alignment horizontal="center" vertical="center" wrapText="1"/>
    </xf>
    <xf numFmtId="0" fontId="66" fillId="6" borderId="56" xfId="6" applyFont="1" applyFill="1" applyBorder="1" applyAlignment="1" applyProtection="1">
      <alignment horizontal="center" vertical="center" wrapText="1"/>
    </xf>
    <xf numFmtId="0" fontId="66" fillId="6" borderId="40" xfId="6" applyFont="1" applyFill="1" applyBorder="1" applyAlignment="1" applyProtection="1">
      <alignment horizontal="center" vertical="center" wrapText="1"/>
    </xf>
    <xf numFmtId="0" fontId="66" fillId="6" borderId="47" xfId="6" applyFont="1" applyFill="1" applyBorder="1" applyAlignment="1" applyProtection="1">
      <alignment horizontal="center" vertical="center" wrapText="1"/>
    </xf>
    <xf numFmtId="0" fontId="73" fillId="45" borderId="91" xfId="5" applyFont="1" applyFill="1" applyBorder="1" applyAlignment="1">
      <alignment horizontal="center" vertical="center"/>
    </xf>
    <xf numFmtId="0" fontId="73" fillId="45" borderId="91" xfId="5" applyFont="1" applyFill="1" applyBorder="1" applyAlignment="1">
      <alignment horizontal="center" vertical="center" wrapText="1"/>
    </xf>
    <xf numFmtId="0" fontId="73" fillId="45" borderId="92" xfId="5" applyFont="1" applyFill="1" applyBorder="1" applyAlignment="1">
      <alignment horizontal="center" vertical="center" wrapText="1"/>
    </xf>
    <xf numFmtId="0" fontId="73" fillId="45" borderId="95" xfId="5" applyFont="1" applyFill="1" applyBorder="1" applyAlignment="1">
      <alignment horizontal="center" vertical="center"/>
    </xf>
    <xf numFmtId="0" fontId="73" fillId="45" borderId="99" xfId="5" applyFont="1" applyFill="1" applyBorder="1" applyAlignment="1">
      <alignment horizontal="center" vertical="center"/>
    </xf>
    <xf numFmtId="0" fontId="73" fillId="45" borderId="103" xfId="5" applyFont="1" applyFill="1" applyBorder="1" applyAlignment="1">
      <alignment horizontal="center" vertical="center"/>
    </xf>
    <xf numFmtId="0" fontId="26" fillId="37" borderId="47" xfId="2" applyFont="1" applyFill="1" applyBorder="1" applyAlignment="1">
      <alignment horizontal="center" vertical="center"/>
    </xf>
    <xf numFmtId="0" fontId="26" fillId="37" borderId="52" xfId="2" applyFont="1" applyFill="1" applyBorder="1" applyAlignment="1">
      <alignment horizontal="center" vertical="center"/>
    </xf>
    <xf numFmtId="0" fontId="26" fillId="37" borderId="56" xfId="2" applyFont="1" applyFill="1" applyBorder="1" applyAlignment="1">
      <alignment horizontal="center" vertical="center"/>
    </xf>
    <xf numFmtId="0" fontId="26" fillId="37" borderId="46" xfId="2" applyFont="1" applyFill="1" applyBorder="1" applyAlignment="1">
      <alignment horizontal="center" vertical="center"/>
    </xf>
    <xf numFmtId="0" fontId="66" fillId="51" borderId="160" xfId="6" applyFont="1" applyFill="1" applyBorder="1" applyAlignment="1" applyProtection="1">
      <alignment horizontal="center" vertical="center" wrapText="1"/>
    </xf>
    <xf numFmtId="0" fontId="66" fillId="51" borderId="3" xfId="6" applyFont="1" applyFill="1" applyBorder="1" applyAlignment="1" applyProtection="1">
      <alignment horizontal="center" vertical="center" wrapText="1"/>
    </xf>
    <xf numFmtId="0" fontId="66" fillId="3" borderId="2" xfId="5" applyFont="1" applyFill="1" applyBorder="1" applyAlignment="1">
      <alignment horizontal="center" vertical="center"/>
    </xf>
    <xf numFmtId="0" fontId="66" fillId="3" borderId="11" xfId="5" applyFont="1" applyFill="1" applyBorder="1" applyAlignment="1">
      <alignment horizontal="center" vertical="center"/>
    </xf>
    <xf numFmtId="0" fontId="66" fillId="3" borderId="12" xfId="5" applyFont="1" applyFill="1" applyBorder="1" applyAlignment="1">
      <alignment horizontal="center" vertical="center"/>
    </xf>
    <xf numFmtId="0" fontId="66" fillId="3" borderId="160" xfId="5" applyFont="1" applyFill="1" applyBorder="1" applyAlignment="1">
      <alignment horizontal="center" vertical="center"/>
    </xf>
    <xf numFmtId="0" fontId="66" fillId="53" borderId="2" xfId="5" applyFont="1" applyFill="1" applyBorder="1" applyAlignment="1">
      <alignment horizontal="center" vertical="center" wrapText="1"/>
    </xf>
    <xf numFmtId="0" fontId="66" fillId="53" borderId="18" xfId="5" applyFont="1" applyFill="1" applyBorder="1" applyAlignment="1">
      <alignment horizontal="center" vertical="center" wrapText="1"/>
    </xf>
    <xf numFmtId="0" fontId="66" fillId="53" borderId="12" xfId="5" applyFont="1" applyFill="1" applyBorder="1" applyAlignment="1">
      <alignment horizontal="center" vertical="center" wrapText="1"/>
    </xf>
    <xf numFmtId="0" fontId="66" fillId="53" borderId="160" xfId="5" applyFont="1" applyFill="1" applyBorder="1" applyAlignment="1">
      <alignment horizontal="center" vertical="center" wrapText="1"/>
    </xf>
    <xf numFmtId="0" fontId="66" fillId="47" borderId="12" xfId="6" applyFont="1" applyFill="1" applyBorder="1" applyAlignment="1" applyProtection="1">
      <alignment horizontal="center" vertical="center" wrapText="1"/>
    </xf>
    <xf numFmtId="0" fontId="66" fillId="3" borderId="36" xfId="5" applyFont="1" applyFill="1" applyBorder="1" applyAlignment="1">
      <alignment horizontal="center" vertical="center"/>
    </xf>
    <xf numFmtId="0" fontId="66" fillId="3" borderId="9" xfId="5" applyFont="1" applyFill="1" applyBorder="1" applyAlignment="1">
      <alignment horizontal="center" vertical="center"/>
    </xf>
    <xf numFmtId="0" fontId="66" fillId="3" borderId="55" xfId="5" applyFont="1" applyFill="1" applyBorder="1" applyAlignment="1">
      <alignment horizontal="center" vertical="center"/>
    </xf>
    <xf numFmtId="0" fontId="66" fillId="3" borderId="40" xfId="5" applyFont="1" applyFill="1" applyBorder="1" applyAlignment="1">
      <alignment horizontal="center" vertical="center"/>
    </xf>
    <xf numFmtId="0" fontId="66" fillId="3" borderId="21" xfId="5" applyFont="1" applyFill="1" applyBorder="1" applyAlignment="1">
      <alignment horizontal="center" vertical="center"/>
    </xf>
    <xf numFmtId="0" fontId="66" fillId="3" borderId="19" xfId="5" applyFont="1" applyFill="1" applyBorder="1" applyAlignment="1">
      <alignment horizontal="center" vertical="center"/>
    </xf>
    <xf numFmtId="0" fontId="66" fillId="3" borderId="0" xfId="5" applyFont="1" applyFill="1" applyAlignment="1">
      <alignment horizontal="center" vertical="center"/>
    </xf>
    <xf numFmtId="0" fontId="66" fillId="3" borderId="4" xfId="5" applyFont="1" applyFill="1" applyBorder="1" applyAlignment="1">
      <alignment horizontal="center" vertical="center"/>
    </xf>
    <xf numFmtId="0" fontId="66" fillId="54" borderId="43" xfId="2" applyFont="1" applyFill="1" applyBorder="1" applyAlignment="1">
      <alignment horizontal="center" vertical="center" wrapText="1"/>
    </xf>
    <xf numFmtId="0" fontId="66" fillId="54" borderId="44" xfId="2" applyFont="1" applyFill="1" applyBorder="1" applyAlignment="1">
      <alignment horizontal="center" vertical="center" wrapText="1"/>
    </xf>
    <xf numFmtId="0" fontId="66" fillId="54" borderId="45" xfId="2" applyFont="1" applyFill="1" applyBorder="1" applyAlignment="1">
      <alignment horizontal="center" vertical="center" wrapText="1"/>
    </xf>
    <xf numFmtId="0" fontId="26" fillId="37" borderId="100" xfId="2" applyFont="1" applyFill="1" applyBorder="1" applyAlignment="1">
      <alignment horizontal="center" vertical="center"/>
    </xf>
    <xf numFmtId="0" fontId="26" fillId="37" borderId="101" xfId="2" applyFont="1" applyFill="1" applyBorder="1" applyAlignment="1">
      <alignment horizontal="center" vertical="center"/>
    </xf>
    <xf numFmtId="0" fontId="26" fillId="37" borderId="39" xfId="2" applyFont="1" applyFill="1" applyBorder="1" applyAlignment="1">
      <alignment horizontal="center" vertical="center"/>
    </xf>
    <xf numFmtId="0" fontId="73" fillId="45" borderId="98" xfId="5" applyFont="1" applyFill="1" applyBorder="1" applyAlignment="1">
      <alignment horizontal="center" vertical="center"/>
    </xf>
    <xf numFmtId="0" fontId="73" fillId="45" borderId="102" xfId="5" applyFont="1" applyFill="1" applyBorder="1" applyAlignment="1">
      <alignment horizontal="center" vertical="center"/>
    </xf>
    <xf numFmtId="0" fontId="73" fillId="45" borderId="106" xfId="5" applyFont="1" applyFill="1" applyBorder="1" applyAlignment="1">
      <alignment horizontal="center" vertical="center"/>
    </xf>
    <xf numFmtId="0" fontId="73" fillId="45" borderId="96" xfId="5" applyFont="1" applyFill="1" applyBorder="1" applyAlignment="1">
      <alignment horizontal="center" vertical="center"/>
    </xf>
    <xf numFmtId="0" fontId="73" fillId="45" borderId="97" xfId="5" applyFont="1" applyFill="1" applyBorder="1" applyAlignment="1">
      <alignment horizontal="center" vertical="center"/>
    </xf>
    <xf numFmtId="0" fontId="71" fillId="45" borderId="97" xfId="5" applyFont="1" applyFill="1" applyBorder="1" applyAlignment="1">
      <alignment horizontal="center" vertical="center"/>
    </xf>
    <xf numFmtId="0" fontId="73" fillId="45" borderId="97" xfId="5" applyFont="1" applyFill="1" applyBorder="1" applyAlignment="1">
      <alignment horizontal="center" vertical="center" wrapText="1"/>
    </xf>
    <xf numFmtId="0" fontId="73" fillId="45" borderId="90" xfId="5" applyFont="1" applyFill="1" applyBorder="1" applyAlignment="1">
      <alignment horizontal="center" vertical="center"/>
    </xf>
    <xf numFmtId="0" fontId="73" fillId="45" borderId="93" xfId="5" applyFont="1" applyFill="1" applyBorder="1" applyAlignment="1">
      <alignment horizontal="center" vertical="center" wrapText="1"/>
    </xf>
    <xf numFmtId="0" fontId="73" fillId="45" borderId="94" xfId="5" applyFont="1" applyFill="1" applyBorder="1" applyAlignment="1">
      <alignment horizontal="center" vertical="center" wrapText="1"/>
    </xf>
    <xf numFmtId="0" fontId="67" fillId="10" borderId="11" xfId="6" applyFont="1" applyFill="1" applyBorder="1" applyAlignment="1" applyProtection="1">
      <alignment horizontal="center" vertical="center" wrapText="1"/>
      <protection locked="0"/>
    </xf>
    <xf numFmtId="0" fontId="41" fillId="48" borderId="39" xfId="2" applyFont="1" applyFill="1" applyBorder="1" applyAlignment="1" applyProtection="1">
      <alignment horizontal="center" vertical="center" wrapText="1"/>
      <protection locked="0"/>
    </xf>
    <xf numFmtId="0" fontId="41" fillId="48" borderId="160" xfId="2" applyFont="1" applyFill="1" applyBorder="1" applyAlignment="1" applyProtection="1">
      <alignment horizontal="center" vertical="center" wrapText="1"/>
      <protection locked="0"/>
    </xf>
    <xf numFmtId="0" fontId="41" fillId="48" borderId="3" xfId="2" applyFont="1" applyFill="1" applyBorder="1" applyAlignment="1" applyProtection="1">
      <alignment horizontal="center" vertical="center" wrapText="1"/>
      <protection locked="0"/>
    </xf>
    <xf numFmtId="9" fontId="67" fillId="31" borderId="46" xfId="7" applyFont="1" applyFill="1" applyBorder="1" applyAlignment="1" applyProtection="1">
      <alignment horizontal="center" vertical="center" wrapText="1"/>
    </xf>
    <xf numFmtId="9" fontId="67" fillId="6" borderId="46" xfId="7" applyFont="1" applyFill="1" applyBorder="1" applyAlignment="1" applyProtection="1">
      <alignment horizontal="center" vertical="center" wrapText="1"/>
    </xf>
    <xf numFmtId="0" fontId="67" fillId="31" borderId="46" xfId="6" applyFont="1" applyFill="1" applyBorder="1" applyAlignment="1" applyProtection="1">
      <alignment horizontal="center" vertical="center" wrapText="1"/>
      <protection locked="0"/>
    </xf>
    <xf numFmtId="0" fontId="67" fillId="6" borderId="46" xfId="6" applyFont="1" applyFill="1" applyBorder="1" applyAlignment="1" applyProtection="1">
      <alignment horizontal="center" vertical="center" wrapText="1"/>
    </xf>
    <xf numFmtId="0" fontId="38" fillId="0" borderId="105" xfId="2" applyFont="1" applyBorder="1" applyAlignment="1">
      <alignment horizontal="center" vertical="center"/>
    </xf>
    <xf numFmtId="0" fontId="77" fillId="3" borderId="46" xfId="5" applyFont="1" applyFill="1" applyBorder="1" applyAlignment="1" applyProtection="1">
      <alignment horizontal="center" vertical="center"/>
      <protection locked="0"/>
    </xf>
    <xf numFmtId="0" fontId="57" fillId="32" borderId="89" xfId="5" applyFont="1" applyFill="1" applyBorder="1" applyAlignment="1" applyProtection="1">
      <alignment horizontal="center" vertical="center"/>
      <protection locked="0"/>
    </xf>
    <xf numFmtId="0" fontId="57" fillId="32" borderId="42" xfId="5" applyFont="1" applyFill="1" applyBorder="1" applyAlignment="1" applyProtection="1">
      <alignment horizontal="center" vertical="center"/>
      <protection locked="0"/>
    </xf>
    <xf numFmtId="0" fontId="77" fillId="3" borderId="31" xfId="5" applyFont="1" applyFill="1" applyBorder="1" applyAlignment="1" applyProtection="1">
      <alignment horizontal="center" vertical="center" wrapText="1"/>
      <protection locked="0"/>
    </xf>
    <xf numFmtId="0" fontId="77" fillId="3" borderId="49" xfId="5" applyFont="1" applyFill="1" applyBorder="1" applyAlignment="1" applyProtection="1">
      <alignment horizontal="center" vertical="center" wrapText="1"/>
      <protection locked="0"/>
    </xf>
    <xf numFmtId="0" fontId="67" fillId="0" borderId="46" xfId="2" applyFont="1" applyBorder="1" applyAlignment="1">
      <alignment horizontal="center" vertical="center"/>
    </xf>
    <xf numFmtId="10" fontId="67" fillId="31" borderId="46" xfId="6" applyNumberFormat="1" applyFont="1" applyFill="1" applyBorder="1" applyAlignment="1" applyProtection="1">
      <alignment horizontal="center" vertical="center" wrapText="1"/>
    </xf>
    <xf numFmtId="0" fontId="67" fillId="3" borderId="46" xfId="5" applyFont="1" applyFill="1" applyBorder="1" applyAlignment="1">
      <alignment horizontal="center" vertical="center" wrapText="1"/>
    </xf>
    <xf numFmtId="0" fontId="67" fillId="3" borderId="38" xfId="6" applyFont="1" applyFill="1" applyBorder="1" applyAlignment="1" applyProtection="1">
      <alignment horizontal="center" vertical="center"/>
      <protection locked="0"/>
    </xf>
    <xf numFmtId="0" fontId="67" fillId="6" borderId="46" xfId="6" applyFont="1" applyFill="1" applyBorder="1" applyAlignment="1" applyProtection="1">
      <alignment horizontal="center" vertical="center" wrapText="1"/>
      <protection locked="0"/>
    </xf>
    <xf numFmtId="0" fontId="67" fillId="47" borderId="46" xfId="6" applyFont="1" applyFill="1" applyBorder="1" applyAlignment="1" applyProtection="1">
      <alignment horizontal="center" vertical="center" wrapText="1"/>
      <protection locked="0"/>
    </xf>
    <xf numFmtId="0" fontId="67" fillId="40" borderId="46" xfId="6" applyFont="1" applyFill="1" applyBorder="1" applyAlignment="1" applyProtection="1">
      <alignment horizontal="center" vertical="center" wrapText="1"/>
      <protection locked="0"/>
    </xf>
    <xf numFmtId="0" fontId="58" fillId="45" borderId="11" xfId="6" applyFont="1" applyFill="1" applyBorder="1" applyAlignment="1" applyProtection="1">
      <alignment horizontal="center" vertical="center" wrapText="1"/>
    </xf>
    <xf numFmtId="0" fontId="67" fillId="36" borderId="86" xfId="6" applyFont="1" applyFill="1" applyBorder="1" applyAlignment="1" applyProtection="1">
      <alignment horizontal="center" vertical="center" wrapText="1"/>
      <protection locked="0"/>
    </xf>
    <xf numFmtId="0" fontId="67" fillId="36" borderId="88" xfId="6" applyFont="1" applyFill="1" applyBorder="1" applyAlignment="1" applyProtection="1">
      <alignment horizontal="center" vertical="center" wrapText="1"/>
      <protection locked="0"/>
    </xf>
    <xf numFmtId="0" fontId="67" fillId="36" borderId="41" xfId="6" applyFont="1" applyFill="1" applyBorder="1" applyAlignment="1" applyProtection="1">
      <alignment horizontal="center" vertical="center" wrapText="1"/>
      <protection locked="0"/>
    </xf>
    <xf numFmtId="0" fontId="57" fillId="32" borderId="86" xfId="6" applyFont="1" applyFill="1" applyBorder="1" applyAlignment="1" applyProtection="1">
      <alignment horizontal="center" vertical="center" wrapText="1"/>
    </xf>
    <xf numFmtId="0" fontId="57" fillId="32" borderId="88" xfId="6" applyFont="1" applyFill="1" applyBorder="1" applyAlignment="1" applyProtection="1">
      <alignment horizontal="center" vertical="center" wrapText="1"/>
    </xf>
    <xf numFmtId="0" fontId="57" fillId="32" borderId="41" xfId="6" applyFont="1" applyFill="1" applyBorder="1" applyAlignment="1" applyProtection="1">
      <alignment horizontal="center" vertical="center" wrapText="1"/>
    </xf>
    <xf numFmtId="0" fontId="57" fillId="45" borderId="11" xfId="6" applyFont="1" applyFill="1" applyBorder="1" applyAlignment="1" applyProtection="1">
      <alignment horizontal="center" vertical="center" wrapText="1"/>
    </xf>
    <xf numFmtId="0" fontId="66" fillId="36" borderId="86" xfId="6" applyFont="1" applyFill="1" applyBorder="1" applyAlignment="1" applyProtection="1">
      <alignment horizontal="center" vertical="center" wrapText="1"/>
    </xf>
    <xf numFmtId="0" fontId="66" fillId="36" borderId="88" xfId="6" applyFont="1" applyFill="1" applyBorder="1" applyAlignment="1" applyProtection="1">
      <alignment horizontal="center" vertical="center" wrapText="1"/>
    </xf>
    <xf numFmtId="0" fontId="66" fillId="36" borderId="41" xfId="6" applyFont="1" applyFill="1" applyBorder="1" applyAlignment="1" applyProtection="1">
      <alignment horizontal="center" vertical="center" wrapText="1"/>
    </xf>
    <xf numFmtId="0" fontId="66" fillId="49" borderId="11" xfId="6" applyFont="1" applyFill="1" applyBorder="1" applyAlignment="1" applyProtection="1">
      <alignment horizontal="center" vertical="center" wrapText="1"/>
    </xf>
    <xf numFmtId="0" fontId="66" fillId="50" borderId="2" xfId="6" applyFont="1" applyFill="1" applyBorder="1" applyAlignment="1" applyProtection="1">
      <alignment horizontal="center" vertical="center" wrapText="1"/>
    </xf>
    <xf numFmtId="0" fontId="66" fillId="50" borderId="11" xfId="6" applyFont="1" applyFill="1" applyBorder="1" applyAlignment="1" applyProtection="1">
      <alignment horizontal="center" vertical="center" wrapText="1"/>
    </xf>
    <xf numFmtId="0" fontId="66" fillId="50" borderId="12" xfId="6" applyFont="1" applyFill="1" applyBorder="1" applyAlignment="1" applyProtection="1">
      <alignment horizontal="center" vertical="center" wrapText="1"/>
    </xf>
    <xf numFmtId="0" fontId="66" fillId="50" borderId="160" xfId="6" applyFont="1" applyFill="1" applyBorder="1" applyAlignment="1" applyProtection="1">
      <alignment horizontal="center" vertical="center" wrapText="1"/>
    </xf>
    <xf numFmtId="0" fontId="66" fillId="31" borderId="11" xfId="6" applyFont="1" applyFill="1" applyBorder="1" applyAlignment="1" applyProtection="1">
      <alignment horizontal="center" vertical="center" wrapText="1"/>
    </xf>
    <xf numFmtId="0" fontId="77" fillId="3" borderId="39" xfId="5" applyFont="1" applyFill="1" applyBorder="1" applyAlignment="1" applyProtection="1">
      <alignment horizontal="center" vertical="center"/>
      <protection locked="0"/>
    </xf>
    <xf numFmtId="0" fontId="77" fillId="3" borderId="160" xfId="5" applyFont="1" applyFill="1" applyBorder="1" applyAlignment="1" applyProtection="1">
      <alignment horizontal="center" vertical="center"/>
      <protection locked="0"/>
    </xf>
    <xf numFmtId="0" fontId="77" fillId="3" borderId="3" xfId="5" applyFont="1" applyFill="1" applyBorder="1" applyAlignment="1" applyProtection="1">
      <alignment horizontal="center" vertical="center"/>
      <protection locked="0"/>
    </xf>
    <xf numFmtId="0" fontId="67" fillId="31" borderId="46" xfId="6" applyFont="1" applyFill="1" applyBorder="1" applyAlignment="1" applyProtection="1">
      <alignment horizontal="center" vertical="center"/>
      <protection locked="0"/>
    </xf>
    <xf numFmtId="9" fontId="67" fillId="3" borderId="86" xfId="7" applyFont="1" applyFill="1" applyBorder="1" applyAlignment="1" applyProtection="1">
      <alignment horizontal="center" vertical="center"/>
    </xf>
    <xf numFmtId="9" fontId="67" fillId="3" borderId="88" xfId="7" applyFont="1" applyFill="1" applyBorder="1" applyAlignment="1" applyProtection="1">
      <alignment horizontal="center" vertical="center"/>
    </xf>
    <xf numFmtId="9" fontId="67" fillId="3" borderId="41" xfId="7" applyFont="1" applyFill="1" applyBorder="1" applyAlignment="1" applyProtection="1">
      <alignment horizontal="center" vertical="center"/>
    </xf>
    <xf numFmtId="0" fontId="67" fillId="6" borderId="46" xfId="6" applyFont="1" applyFill="1" applyBorder="1" applyAlignment="1" applyProtection="1">
      <alignment horizontal="center" vertical="center"/>
      <protection locked="0"/>
    </xf>
    <xf numFmtId="10" fontId="67" fillId="31" borderId="39" xfId="6" applyNumberFormat="1" applyFont="1" applyFill="1" applyBorder="1" applyAlignment="1" applyProtection="1">
      <alignment horizontal="center" vertical="center" wrapText="1"/>
    </xf>
    <xf numFmtId="0" fontId="67" fillId="31" borderId="160" xfId="6" applyFont="1" applyFill="1" applyBorder="1" applyAlignment="1" applyProtection="1">
      <alignment horizontal="center" vertical="center" wrapText="1"/>
    </xf>
    <xf numFmtId="0" fontId="67" fillId="31" borderId="3" xfId="6" applyFont="1" applyFill="1" applyBorder="1" applyAlignment="1" applyProtection="1">
      <alignment horizontal="center" vertical="center" wrapText="1"/>
    </xf>
    <xf numFmtId="0" fontId="66" fillId="3" borderId="89" xfId="5" applyFont="1" applyFill="1" applyBorder="1" applyAlignment="1" applyProtection="1">
      <alignment horizontal="center" vertical="center"/>
      <protection locked="0"/>
    </xf>
    <xf numFmtId="0" fontId="66" fillId="3" borderId="42" xfId="5" applyFont="1" applyFill="1" applyBorder="1" applyAlignment="1" applyProtection="1">
      <alignment horizontal="center" vertical="center"/>
      <protection locked="0"/>
    </xf>
    <xf numFmtId="16" fontId="66" fillId="3" borderId="96" xfId="5" applyNumberFormat="1" applyFont="1" applyFill="1" applyBorder="1" applyAlignment="1" applyProtection="1">
      <alignment horizontal="center" vertical="center"/>
      <protection locked="0"/>
    </xf>
    <xf numFmtId="0" fontId="66" fillId="3" borderId="100" xfId="5" applyFont="1" applyFill="1" applyBorder="1" applyAlignment="1" applyProtection="1">
      <alignment horizontal="center" vertical="center"/>
      <protection locked="0"/>
    </xf>
    <xf numFmtId="0" fontId="66" fillId="3" borderId="104" xfId="5" applyFont="1" applyFill="1" applyBorder="1" applyAlignment="1" applyProtection="1">
      <alignment horizontal="center" vertical="center"/>
      <protection locked="0"/>
    </xf>
    <xf numFmtId="0" fontId="66" fillId="3" borderId="88" xfId="5" applyFont="1" applyFill="1" applyBorder="1" applyAlignment="1" applyProtection="1">
      <alignment horizontal="center" vertical="center"/>
      <protection locked="0"/>
    </xf>
    <xf numFmtId="0" fontId="66" fillId="3" borderId="41" xfId="5" applyFont="1" applyFill="1" applyBorder="1" applyAlignment="1" applyProtection="1">
      <alignment horizontal="center" vertical="center"/>
      <protection locked="0"/>
    </xf>
    <xf numFmtId="0" fontId="77" fillId="3" borderId="88" xfId="5" applyFont="1" applyFill="1" applyBorder="1" applyAlignment="1" applyProtection="1">
      <alignment horizontal="center" vertical="center"/>
      <protection locked="0"/>
    </xf>
    <xf numFmtId="0" fontId="77" fillId="3" borderId="41" xfId="5" applyFont="1" applyFill="1" applyBorder="1" applyAlignment="1" applyProtection="1">
      <alignment horizontal="center" vertical="center"/>
      <protection locked="0"/>
    </xf>
    <xf numFmtId="0" fontId="77" fillId="3" borderId="89" xfId="5" applyFont="1" applyFill="1" applyBorder="1" applyAlignment="1" applyProtection="1">
      <alignment horizontal="center" vertical="center" wrapText="1"/>
      <protection locked="0"/>
    </xf>
    <xf numFmtId="0" fontId="77" fillId="3" borderId="89" xfId="5" applyFont="1" applyFill="1" applyBorder="1" applyAlignment="1" applyProtection="1">
      <alignment horizontal="center" vertical="center"/>
      <protection locked="0"/>
    </xf>
    <xf numFmtId="0" fontId="77" fillId="3" borderId="42" xfId="5" applyFont="1" applyFill="1" applyBorder="1" applyAlignment="1" applyProtection="1">
      <alignment horizontal="center" vertical="center"/>
      <protection locked="0"/>
    </xf>
    <xf numFmtId="16" fontId="66" fillId="3" borderId="31" xfId="5" applyNumberFormat="1" applyFont="1" applyFill="1" applyBorder="1" applyAlignment="1" applyProtection="1">
      <alignment horizontal="center" vertical="center"/>
      <protection locked="0"/>
    </xf>
    <xf numFmtId="0" fontId="66" fillId="3" borderId="31" xfId="5" applyFont="1" applyFill="1" applyBorder="1" applyAlignment="1" applyProtection="1">
      <alignment horizontal="center" vertical="center"/>
      <protection locked="0"/>
    </xf>
    <xf numFmtId="0" fontId="66" fillId="3" borderId="49" xfId="5" applyFont="1" applyFill="1" applyBorder="1" applyAlignment="1" applyProtection="1">
      <alignment horizontal="center" vertical="center"/>
      <protection locked="0"/>
    </xf>
    <xf numFmtId="0" fontId="66" fillId="3" borderId="97" xfId="5" applyFont="1" applyFill="1" applyBorder="1" applyAlignment="1" applyProtection="1">
      <alignment horizontal="center" vertical="center"/>
      <protection locked="0"/>
    </xf>
    <xf numFmtId="0" fontId="66" fillId="3" borderId="101" xfId="5" applyFont="1" applyFill="1" applyBorder="1" applyAlignment="1" applyProtection="1">
      <alignment horizontal="center" vertical="center"/>
      <protection locked="0"/>
    </xf>
    <xf numFmtId="0" fontId="66" fillId="3" borderId="105" xfId="5" applyFont="1" applyFill="1" applyBorder="1" applyAlignment="1" applyProtection="1">
      <alignment horizontal="center" vertical="center"/>
      <protection locked="0"/>
    </xf>
    <xf numFmtId="0" fontId="66" fillId="3" borderId="98" xfId="5" applyFont="1" applyFill="1" applyBorder="1" applyAlignment="1" applyProtection="1">
      <alignment horizontal="center" vertical="center"/>
      <protection locked="0"/>
    </xf>
    <xf numFmtId="0" fontId="66" fillId="3" borderId="102" xfId="5" applyFont="1" applyFill="1" applyBorder="1" applyAlignment="1" applyProtection="1">
      <alignment horizontal="center" vertical="center"/>
      <protection locked="0"/>
    </xf>
    <xf numFmtId="0" fontId="66" fillId="3" borderId="106" xfId="5" applyFont="1" applyFill="1" applyBorder="1" applyAlignment="1" applyProtection="1">
      <alignment horizontal="center" vertical="center"/>
      <protection locked="0"/>
    </xf>
    <xf numFmtId="0" fontId="67" fillId="6" borderId="2" xfId="6" applyFont="1" applyFill="1" applyBorder="1" applyAlignment="1" applyProtection="1">
      <alignment horizontal="center" vertical="center" wrapText="1"/>
      <protection locked="0"/>
    </xf>
    <xf numFmtId="0" fontId="67" fillId="6" borderId="160" xfId="6" applyFont="1" applyFill="1" applyBorder="1" applyAlignment="1" applyProtection="1">
      <alignment horizontal="center" vertical="center" wrapText="1"/>
      <protection locked="0"/>
    </xf>
    <xf numFmtId="0" fontId="67" fillId="6" borderId="3" xfId="6" applyFont="1" applyFill="1" applyBorder="1" applyAlignment="1" applyProtection="1">
      <alignment horizontal="center" vertical="center" wrapText="1"/>
      <protection locked="0"/>
    </xf>
    <xf numFmtId="0" fontId="67" fillId="6" borderId="11" xfId="6" applyFont="1" applyFill="1" applyBorder="1" applyAlignment="1" applyProtection="1">
      <alignment horizontal="center" vertical="center" wrapText="1"/>
      <protection locked="0"/>
    </xf>
    <xf numFmtId="0" fontId="67" fillId="47" borderId="11" xfId="6" applyFont="1" applyFill="1" applyBorder="1" applyAlignment="1" applyProtection="1">
      <alignment horizontal="center" vertical="center" wrapText="1"/>
      <protection locked="0"/>
    </xf>
    <xf numFmtId="0" fontId="67" fillId="40" borderId="11" xfId="6" applyFont="1" applyFill="1" applyBorder="1" applyAlignment="1" applyProtection="1">
      <alignment horizontal="center" vertical="center" wrapText="1"/>
      <protection locked="0"/>
    </xf>
    <xf numFmtId="0" fontId="67" fillId="36" borderId="11" xfId="6" applyFont="1" applyFill="1" applyBorder="1" applyAlignment="1" applyProtection="1">
      <alignment horizontal="center" vertical="center" wrapText="1"/>
      <protection locked="0"/>
    </xf>
    <xf numFmtId="0" fontId="67" fillId="3" borderId="38" xfId="5" applyFont="1" applyFill="1" applyBorder="1" applyAlignment="1">
      <alignment horizontal="center" vertical="center" wrapText="1"/>
    </xf>
    <xf numFmtId="0" fontId="58" fillId="59" borderId="86" xfId="6" applyFont="1" applyFill="1" applyBorder="1" applyAlignment="1" applyProtection="1">
      <alignment horizontal="center" vertical="center" wrapText="1"/>
    </xf>
    <xf numFmtId="0" fontId="67" fillId="59" borderId="88" xfId="6" applyFont="1" applyFill="1" applyBorder="1" applyAlignment="1" applyProtection="1">
      <alignment horizontal="center" vertical="center" wrapText="1"/>
    </xf>
    <xf numFmtId="0" fontId="67" fillId="59" borderId="41" xfId="6" applyFont="1" applyFill="1" applyBorder="1" applyAlignment="1" applyProtection="1">
      <alignment horizontal="center" vertical="center" wrapText="1"/>
    </xf>
    <xf numFmtId="0" fontId="67" fillId="6" borderId="39" xfId="6" applyFont="1" applyFill="1" applyBorder="1" applyAlignment="1" applyProtection="1">
      <alignment horizontal="center" vertical="center" wrapText="1"/>
      <protection locked="0"/>
    </xf>
    <xf numFmtId="0" fontId="77" fillId="3" borderId="11" xfId="5" applyFont="1" applyFill="1" applyBorder="1" applyAlignment="1" applyProtection="1">
      <alignment horizontal="center" vertical="center"/>
      <protection locked="0"/>
    </xf>
    <xf numFmtId="0" fontId="57" fillId="32" borderId="87" xfId="5" applyFont="1" applyFill="1" applyBorder="1" applyAlignment="1" applyProtection="1">
      <alignment horizontal="center" vertical="center"/>
      <protection locked="0"/>
    </xf>
    <xf numFmtId="0" fontId="77" fillId="3" borderId="32" xfId="5" applyFont="1" applyFill="1" applyBorder="1" applyAlignment="1" applyProtection="1">
      <alignment horizontal="center" vertical="center" wrapText="1"/>
      <protection locked="0"/>
    </xf>
    <xf numFmtId="0" fontId="67" fillId="0" borderId="11" xfId="2" applyFont="1" applyBorder="1" applyAlignment="1">
      <alignment horizontal="center" vertical="center"/>
    </xf>
    <xf numFmtId="10" fontId="67" fillId="31" borderId="11" xfId="6" applyNumberFormat="1" applyFont="1" applyFill="1" applyBorder="1" applyAlignment="1" applyProtection="1">
      <alignment horizontal="center" vertical="center" wrapText="1"/>
    </xf>
    <xf numFmtId="0" fontId="67" fillId="3" borderId="11" xfId="5" applyFont="1" applyFill="1" applyBorder="1" applyAlignment="1">
      <alignment horizontal="center" vertical="center" wrapText="1"/>
    </xf>
    <xf numFmtId="0" fontId="67" fillId="3" borderId="12" xfId="6" applyFont="1" applyFill="1" applyBorder="1" applyAlignment="1" applyProtection="1">
      <alignment horizontal="center" vertical="center"/>
      <protection locked="0"/>
    </xf>
    <xf numFmtId="0" fontId="77" fillId="3" borderId="2" xfId="5" applyFont="1" applyFill="1" applyBorder="1" applyAlignment="1" applyProtection="1">
      <alignment horizontal="center" vertical="center"/>
      <protection locked="0"/>
    </xf>
    <xf numFmtId="0" fontId="67" fillId="31" borderId="11" xfId="6" applyFont="1" applyFill="1" applyBorder="1" applyAlignment="1" applyProtection="1">
      <alignment horizontal="center" vertical="center"/>
      <protection locked="0"/>
    </xf>
    <xf numFmtId="9" fontId="67" fillId="3" borderId="86" xfId="7" applyFont="1" applyFill="1" applyBorder="1" applyAlignment="1" applyProtection="1">
      <alignment horizontal="center" vertical="center"/>
      <protection locked="0"/>
    </xf>
    <xf numFmtId="9" fontId="67" fillId="3" borderId="88" xfId="7" applyFont="1" applyFill="1" applyBorder="1" applyAlignment="1" applyProtection="1">
      <alignment horizontal="center" vertical="center"/>
      <protection locked="0"/>
    </xf>
    <xf numFmtId="9" fontId="67" fillId="3" borderId="41" xfId="7" applyFont="1" applyFill="1" applyBorder="1" applyAlignment="1" applyProtection="1">
      <alignment horizontal="center" vertical="center"/>
      <protection locked="0"/>
    </xf>
    <xf numFmtId="0" fontId="67" fillId="6" borderId="11" xfId="6" applyFont="1" applyFill="1" applyBorder="1" applyAlignment="1" applyProtection="1">
      <alignment horizontal="center" vertical="center"/>
      <protection locked="0"/>
    </xf>
    <xf numFmtId="10" fontId="67" fillId="31" borderId="2" xfId="6" applyNumberFormat="1" applyFont="1" applyFill="1" applyBorder="1" applyAlignment="1" applyProtection="1">
      <alignment horizontal="center" vertical="center" wrapText="1"/>
    </xf>
    <xf numFmtId="0" fontId="66" fillId="3" borderId="109" xfId="5" applyFont="1" applyFill="1" applyBorder="1" applyAlignment="1" applyProtection="1">
      <alignment horizontal="center" vertical="center"/>
      <protection locked="0"/>
    </xf>
    <xf numFmtId="0" fontId="66" fillId="3" borderId="114" xfId="5" applyFont="1" applyFill="1" applyBorder="1" applyAlignment="1" applyProtection="1">
      <alignment horizontal="center" vertical="center"/>
      <protection locked="0"/>
    </xf>
    <xf numFmtId="0" fontId="66" fillId="3" borderId="86" xfId="5" applyFont="1" applyFill="1" applyBorder="1" applyAlignment="1" applyProtection="1">
      <alignment horizontal="center" vertical="center"/>
      <protection locked="0"/>
    </xf>
    <xf numFmtId="0" fontId="77" fillId="3" borderId="87" xfId="5" applyFont="1" applyFill="1" applyBorder="1" applyAlignment="1" applyProtection="1">
      <alignment horizontal="center" vertical="center" wrapText="1"/>
      <protection locked="0"/>
    </xf>
    <xf numFmtId="16" fontId="66" fillId="3" borderId="32" xfId="5" applyNumberFormat="1" applyFont="1" applyFill="1" applyBorder="1" applyAlignment="1" applyProtection="1">
      <alignment horizontal="center" vertical="center"/>
      <protection locked="0"/>
    </xf>
    <xf numFmtId="0" fontId="66" fillId="3" borderId="110" xfId="5" applyFont="1" applyFill="1" applyBorder="1" applyAlignment="1" applyProtection="1">
      <alignment horizontal="center" vertical="center"/>
      <protection locked="0"/>
    </xf>
    <xf numFmtId="0" fontId="66" fillId="3" borderId="112" xfId="5" applyFont="1" applyFill="1" applyBorder="1" applyAlignment="1" applyProtection="1">
      <alignment horizontal="center" vertical="center"/>
      <protection locked="0"/>
    </xf>
    <xf numFmtId="0" fontId="66" fillId="3" borderId="115" xfId="5" applyFont="1" applyFill="1" applyBorder="1" applyAlignment="1" applyProtection="1">
      <alignment horizontal="center" vertical="center"/>
      <protection locked="0"/>
    </xf>
    <xf numFmtId="0" fontId="66" fillId="3" borderId="87" xfId="5" applyFont="1" applyFill="1" applyBorder="1" applyAlignment="1" applyProtection="1">
      <alignment horizontal="center" vertical="center"/>
      <protection locked="0"/>
    </xf>
    <xf numFmtId="16" fontId="66" fillId="3" borderId="108" xfId="5" applyNumberFormat="1" applyFont="1" applyFill="1" applyBorder="1" applyAlignment="1" applyProtection="1">
      <alignment horizontal="center" vertical="center"/>
      <protection locked="0"/>
    </xf>
    <xf numFmtId="0" fontId="66" fillId="3" borderId="111" xfId="5" applyFont="1" applyFill="1" applyBorder="1" applyAlignment="1" applyProtection="1">
      <alignment horizontal="center" vertical="center"/>
      <protection locked="0"/>
    </xf>
    <xf numFmtId="0" fontId="66" fillId="3" borderId="113" xfId="5" applyFont="1" applyFill="1" applyBorder="1" applyAlignment="1" applyProtection="1">
      <alignment horizontal="center" vertical="center"/>
      <protection locked="0"/>
    </xf>
    <xf numFmtId="0" fontId="67" fillId="10" borderId="12" xfId="6" applyFont="1" applyFill="1" applyBorder="1" applyAlignment="1" applyProtection="1">
      <alignment horizontal="center" vertical="center" wrapText="1"/>
      <protection locked="0"/>
    </xf>
    <xf numFmtId="0" fontId="41" fillId="48" borderId="2" xfId="2" applyFont="1" applyFill="1" applyBorder="1" applyAlignment="1" applyProtection="1">
      <alignment horizontal="center" vertical="center" wrapText="1"/>
      <protection locked="0"/>
    </xf>
    <xf numFmtId="9" fontId="67" fillId="31" borderId="11" xfId="7" applyFont="1" applyFill="1" applyBorder="1" applyAlignment="1" applyProtection="1">
      <alignment horizontal="center" vertical="center" wrapText="1"/>
    </xf>
    <xf numFmtId="9" fontId="67" fillId="6" borderId="11" xfId="7" applyFont="1" applyFill="1" applyBorder="1" applyAlignment="1" applyProtection="1">
      <alignment horizontal="center" vertical="center" wrapText="1"/>
    </xf>
    <xf numFmtId="0" fontId="67" fillId="31" borderId="11" xfId="6" applyFont="1" applyFill="1" applyBorder="1" applyAlignment="1" applyProtection="1">
      <alignment horizontal="center" vertical="center" wrapText="1"/>
      <protection locked="0"/>
    </xf>
    <xf numFmtId="0" fontId="67" fillId="6" borderId="11" xfId="6" applyFont="1" applyFill="1" applyBorder="1" applyAlignment="1" applyProtection="1">
      <alignment horizontal="center" vertical="center" wrapText="1"/>
    </xf>
    <xf numFmtId="0" fontId="67" fillId="3" borderId="12" xfId="5" applyFont="1" applyFill="1" applyBorder="1" applyAlignment="1">
      <alignment horizontal="center" vertical="center" wrapText="1"/>
    </xf>
    <xf numFmtId="0" fontId="77" fillId="3" borderId="2" xfId="5" applyFont="1" applyFill="1" applyBorder="1" applyAlignment="1" applyProtection="1">
      <alignment horizontal="center" vertical="center" wrapText="1"/>
      <protection locked="0"/>
    </xf>
    <xf numFmtId="0" fontId="77" fillId="3" borderId="160" xfId="5" applyFont="1" applyFill="1" applyBorder="1" applyAlignment="1" applyProtection="1">
      <alignment horizontal="center" vertical="center" wrapText="1"/>
      <protection locked="0"/>
    </xf>
    <xf numFmtId="0" fontId="77" fillId="3" borderId="3" xfId="5" applyFont="1" applyFill="1" applyBorder="1" applyAlignment="1" applyProtection="1">
      <alignment horizontal="center" vertical="center" wrapText="1"/>
      <protection locked="0"/>
    </xf>
    <xf numFmtId="0" fontId="77" fillId="3" borderId="11" xfId="5" applyFont="1" applyFill="1" applyBorder="1" applyAlignment="1" applyProtection="1">
      <alignment horizontal="center" vertical="center" wrapText="1"/>
      <protection locked="0"/>
    </xf>
    <xf numFmtId="14" fontId="77" fillId="3" borderId="11" xfId="5" applyNumberFormat="1" applyFont="1" applyFill="1" applyBorder="1" applyAlignment="1" applyProtection="1">
      <alignment horizontal="center" vertical="center"/>
      <protection locked="0"/>
    </xf>
    <xf numFmtId="0" fontId="57" fillId="32" borderId="87" xfId="5" applyFont="1" applyFill="1" applyBorder="1" applyAlignment="1" applyProtection="1">
      <alignment horizontal="center" vertical="center" wrapText="1"/>
      <protection locked="0"/>
    </xf>
    <xf numFmtId="0" fontId="57" fillId="32" borderId="89" xfId="5" applyFont="1" applyFill="1" applyBorder="1" applyAlignment="1" applyProtection="1">
      <alignment horizontal="center" vertical="center" wrapText="1"/>
      <protection locked="0"/>
    </xf>
    <xf numFmtId="0" fontId="57" fillId="32" borderId="42" xfId="5" applyFont="1" applyFill="1" applyBorder="1" applyAlignment="1" applyProtection="1">
      <alignment horizontal="center" vertical="center" wrapText="1"/>
      <protection locked="0"/>
    </xf>
    <xf numFmtId="0" fontId="77" fillId="3" borderId="86" xfId="5" applyFont="1" applyFill="1" applyBorder="1" applyAlignment="1" applyProtection="1">
      <alignment horizontal="center" vertical="center"/>
      <protection locked="0"/>
    </xf>
    <xf numFmtId="0" fontId="79" fillId="3" borderId="11" xfId="5" applyFont="1" applyFill="1" applyBorder="1" applyAlignment="1" applyProtection="1">
      <alignment horizontal="center" vertical="center"/>
      <protection locked="0"/>
    </xf>
    <xf numFmtId="0" fontId="58" fillId="32" borderId="87" xfId="5" applyFont="1" applyFill="1" applyBorder="1" applyAlignment="1" applyProtection="1">
      <alignment horizontal="center" vertical="center"/>
      <protection locked="0"/>
    </xf>
    <xf numFmtId="0" fontId="58" fillId="32" borderId="89" xfId="5" applyFont="1" applyFill="1" applyBorder="1" applyAlignment="1" applyProtection="1">
      <alignment horizontal="center" vertical="center"/>
      <protection locked="0"/>
    </xf>
    <xf numFmtId="0" fontId="58" fillId="32" borderId="42" xfId="5" applyFont="1" applyFill="1" applyBorder="1" applyAlignment="1" applyProtection="1">
      <alignment horizontal="center" vertical="center"/>
      <protection locked="0"/>
    </xf>
    <xf numFmtId="0" fontId="79" fillId="3" borderId="32" xfId="5" applyFont="1" applyFill="1" applyBorder="1" applyAlignment="1" applyProtection="1">
      <alignment horizontal="center" vertical="center" wrapText="1"/>
      <protection locked="0"/>
    </xf>
    <xf numFmtId="0" fontId="79" fillId="3" borderId="31" xfId="5" applyFont="1" applyFill="1" applyBorder="1" applyAlignment="1" applyProtection="1">
      <alignment horizontal="center" vertical="center" wrapText="1"/>
      <protection locked="0"/>
    </xf>
    <xf numFmtId="0" fontId="79" fillId="3" borderId="49" xfId="5" applyFont="1" applyFill="1" applyBorder="1" applyAlignment="1" applyProtection="1">
      <alignment horizontal="center" vertical="center" wrapText="1"/>
      <protection locked="0"/>
    </xf>
    <xf numFmtId="0" fontId="79" fillId="3" borderId="2" xfId="5" applyFont="1" applyFill="1" applyBorder="1" applyAlignment="1" applyProtection="1">
      <alignment horizontal="center" vertical="center"/>
      <protection locked="0"/>
    </xf>
    <xf numFmtId="0" fontId="79" fillId="3" borderId="160" xfId="5" applyFont="1" applyFill="1" applyBorder="1" applyAlignment="1" applyProtection="1">
      <alignment horizontal="center" vertical="center"/>
      <protection locked="0"/>
    </xf>
    <xf numFmtId="0" fontId="79" fillId="3" borderId="3" xfId="5" applyFont="1" applyFill="1" applyBorder="1" applyAlignment="1" applyProtection="1">
      <alignment horizontal="center" vertical="center"/>
      <protection locked="0"/>
    </xf>
    <xf numFmtId="0" fontId="67" fillId="3" borderId="87" xfId="5" applyFont="1" applyFill="1" applyBorder="1" applyAlignment="1" applyProtection="1">
      <alignment horizontal="center" vertical="center"/>
      <protection locked="0"/>
    </xf>
    <xf numFmtId="0" fontId="67" fillId="3" borderId="89" xfId="5" applyFont="1" applyFill="1" applyBorder="1" applyAlignment="1" applyProtection="1">
      <alignment horizontal="center" vertical="center"/>
      <protection locked="0"/>
    </xf>
    <xf numFmtId="0" fontId="67" fillId="3" borderId="42" xfId="5" applyFont="1" applyFill="1" applyBorder="1" applyAlignment="1" applyProtection="1">
      <alignment horizontal="center" vertical="center"/>
      <protection locked="0"/>
    </xf>
    <xf numFmtId="16" fontId="67" fillId="3" borderId="96" xfId="5" applyNumberFormat="1" applyFont="1" applyFill="1" applyBorder="1" applyAlignment="1" applyProtection="1">
      <alignment horizontal="center" vertical="center"/>
      <protection locked="0"/>
    </xf>
    <xf numFmtId="0" fontId="67" fillId="3" borderId="100" xfId="5" applyFont="1" applyFill="1" applyBorder="1" applyAlignment="1" applyProtection="1">
      <alignment horizontal="center" vertical="center"/>
      <protection locked="0"/>
    </xf>
    <xf numFmtId="0" fontId="67" fillId="3" borderId="104" xfId="5" applyFont="1" applyFill="1" applyBorder="1" applyAlignment="1" applyProtection="1">
      <alignment horizontal="center" vertical="center"/>
      <protection locked="0"/>
    </xf>
    <xf numFmtId="0" fontId="67" fillId="3" borderId="86" xfId="5" applyFont="1" applyFill="1" applyBorder="1" applyAlignment="1" applyProtection="1">
      <alignment horizontal="center" vertical="center"/>
      <protection locked="0"/>
    </xf>
    <xf numFmtId="0" fontId="67" fillId="3" borderId="88" xfId="5" applyFont="1" applyFill="1" applyBorder="1" applyAlignment="1" applyProtection="1">
      <alignment horizontal="center" vertical="center"/>
      <protection locked="0"/>
    </xf>
    <xf numFmtId="0" fontId="67" fillId="3" borderId="41" xfId="5" applyFont="1" applyFill="1" applyBorder="1" applyAlignment="1" applyProtection="1">
      <alignment horizontal="center" vertical="center"/>
      <protection locked="0"/>
    </xf>
    <xf numFmtId="0" fontId="79" fillId="3" borderId="86" xfId="5" applyFont="1" applyFill="1" applyBorder="1" applyAlignment="1" applyProtection="1">
      <alignment horizontal="center" vertical="center"/>
      <protection locked="0"/>
    </xf>
    <xf numFmtId="0" fontId="79" fillId="3" borderId="88" xfId="5" applyFont="1" applyFill="1" applyBorder="1" applyAlignment="1" applyProtection="1">
      <alignment horizontal="center" vertical="center"/>
      <protection locked="0"/>
    </xf>
    <xf numFmtId="0" fontId="79" fillId="3" borderId="41" xfId="5" applyFont="1" applyFill="1" applyBorder="1" applyAlignment="1" applyProtection="1">
      <alignment horizontal="center" vertical="center"/>
      <protection locked="0"/>
    </xf>
    <xf numFmtId="0" fontId="79" fillId="3" borderId="87" xfId="5" applyFont="1" applyFill="1" applyBorder="1" applyAlignment="1" applyProtection="1">
      <alignment horizontal="center" vertical="center" wrapText="1"/>
      <protection locked="0"/>
    </xf>
    <xf numFmtId="0" fontId="79" fillId="3" borderId="89" xfId="5" applyFont="1" applyFill="1" applyBorder="1" applyAlignment="1" applyProtection="1">
      <alignment horizontal="center" vertical="center" wrapText="1"/>
      <protection locked="0"/>
    </xf>
    <xf numFmtId="0" fontId="79" fillId="3" borderId="42" xfId="5" applyFont="1" applyFill="1" applyBorder="1" applyAlignment="1" applyProtection="1">
      <alignment horizontal="center" vertical="center" wrapText="1"/>
      <protection locked="0"/>
    </xf>
    <xf numFmtId="16" fontId="67" fillId="3" borderId="32" xfId="5" applyNumberFormat="1" applyFont="1" applyFill="1" applyBorder="1" applyAlignment="1" applyProtection="1">
      <alignment horizontal="center" vertical="center"/>
      <protection locked="0"/>
    </xf>
    <xf numFmtId="0" fontId="67" fillId="3" borderId="31" xfId="5" applyFont="1" applyFill="1" applyBorder="1" applyAlignment="1" applyProtection="1">
      <alignment horizontal="center" vertical="center"/>
      <protection locked="0"/>
    </xf>
    <xf numFmtId="0" fontId="67" fillId="3" borderId="49" xfId="5" applyFont="1" applyFill="1" applyBorder="1" applyAlignment="1" applyProtection="1">
      <alignment horizontal="center" vertical="center"/>
      <protection locked="0"/>
    </xf>
    <xf numFmtId="0" fontId="67" fillId="3" borderId="97" xfId="5" applyFont="1" applyFill="1" applyBorder="1" applyAlignment="1" applyProtection="1">
      <alignment horizontal="center" vertical="center"/>
      <protection locked="0"/>
    </xf>
    <xf numFmtId="0" fontId="67" fillId="3" borderId="101" xfId="5" applyFont="1" applyFill="1" applyBorder="1" applyAlignment="1" applyProtection="1">
      <alignment horizontal="center" vertical="center"/>
      <protection locked="0"/>
    </xf>
    <xf numFmtId="0" fontId="67" fillId="3" borderId="105" xfId="5" applyFont="1" applyFill="1" applyBorder="1" applyAlignment="1" applyProtection="1">
      <alignment horizontal="center" vertical="center"/>
      <protection locked="0"/>
    </xf>
    <xf numFmtId="0" fontId="67" fillId="3" borderId="98" xfId="5" applyFont="1" applyFill="1" applyBorder="1" applyAlignment="1" applyProtection="1">
      <alignment horizontal="center" vertical="center"/>
      <protection locked="0"/>
    </xf>
    <xf numFmtId="0" fontId="67" fillId="3" borderId="102" xfId="5" applyFont="1" applyFill="1" applyBorder="1" applyAlignment="1" applyProtection="1">
      <alignment horizontal="center" vertical="center"/>
      <protection locked="0"/>
    </xf>
    <xf numFmtId="0" fontId="67" fillId="3" borderId="106" xfId="5" applyFont="1" applyFill="1" applyBorder="1" applyAlignment="1" applyProtection="1">
      <alignment horizontal="center" vertical="center"/>
      <protection locked="0"/>
    </xf>
    <xf numFmtId="0" fontId="77" fillId="3" borderId="42" xfId="5" applyFont="1" applyFill="1" applyBorder="1" applyAlignment="1" applyProtection="1">
      <alignment horizontal="center" vertical="center" wrapText="1"/>
      <protection locked="0"/>
    </xf>
    <xf numFmtId="0" fontId="41" fillId="47" borderId="11" xfId="6" applyFont="1" applyFill="1" applyBorder="1" applyAlignment="1" applyProtection="1">
      <alignment horizontal="center" vertical="center" wrapText="1"/>
      <protection locked="0"/>
    </xf>
    <xf numFmtId="0" fontId="41" fillId="40" borderId="11" xfId="6" applyFont="1" applyFill="1" applyBorder="1" applyAlignment="1" applyProtection="1">
      <alignment horizontal="center" vertical="center" wrapText="1"/>
      <protection locked="0"/>
    </xf>
    <xf numFmtId="0" fontId="41" fillId="31" borderId="11" xfId="6" applyFont="1" applyFill="1" applyBorder="1" applyAlignment="1" applyProtection="1">
      <alignment horizontal="center" vertical="center" wrapText="1"/>
      <protection locked="0"/>
    </xf>
    <xf numFmtId="0" fontId="41" fillId="6" borderId="11" xfId="6" applyFont="1" applyFill="1" applyBorder="1" applyAlignment="1" applyProtection="1">
      <alignment horizontal="center" vertical="center" wrapText="1"/>
    </xf>
    <xf numFmtId="0" fontId="41" fillId="3" borderId="12" xfId="5" applyFont="1" applyFill="1" applyBorder="1" applyAlignment="1">
      <alignment horizontal="center" vertical="center" wrapText="1"/>
    </xf>
    <xf numFmtId="0" fontId="78" fillId="59" borderId="86" xfId="6" applyFont="1" applyFill="1" applyBorder="1" applyAlignment="1" applyProtection="1">
      <alignment horizontal="center" vertical="center" wrapText="1"/>
    </xf>
    <xf numFmtId="0" fontId="41" fillId="59" borderId="88" xfId="6" applyFont="1" applyFill="1" applyBorder="1" applyAlignment="1" applyProtection="1">
      <alignment horizontal="center" vertical="center" wrapText="1"/>
    </xf>
    <xf numFmtId="0" fontId="41" fillId="59" borderId="41" xfId="6" applyFont="1" applyFill="1" applyBorder="1" applyAlignment="1" applyProtection="1">
      <alignment horizontal="center" vertical="center" wrapText="1"/>
    </xf>
    <xf numFmtId="0" fontId="41" fillId="31" borderId="11" xfId="6" applyFont="1" applyFill="1" applyBorder="1" applyAlignment="1" applyProtection="1">
      <alignment horizontal="center" vertical="center"/>
      <protection locked="0"/>
    </xf>
    <xf numFmtId="0" fontId="66" fillId="10" borderId="12" xfId="6" applyFont="1" applyFill="1" applyBorder="1" applyAlignment="1" applyProtection="1">
      <alignment horizontal="center" vertical="center" wrapText="1"/>
      <protection locked="0"/>
    </xf>
    <xf numFmtId="0" fontId="58" fillId="31" borderId="11" xfId="6" applyFont="1" applyFill="1" applyBorder="1" applyAlignment="1" applyProtection="1">
      <alignment horizontal="center" vertical="center"/>
      <protection locked="0"/>
    </xf>
    <xf numFmtId="0" fontId="79" fillId="3" borderId="89" xfId="5" applyFont="1" applyFill="1" applyBorder="1" applyAlignment="1" applyProtection="1">
      <alignment horizontal="center" vertical="center"/>
      <protection locked="0"/>
    </xf>
    <xf numFmtId="0" fontId="79" fillId="3" borderId="42" xfId="5" applyFont="1" applyFill="1" applyBorder="1" applyAlignment="1" applyProtection="1">
      <alignment horizontal="center" vertical="center"/>
      <protection locked="0"/>
    </xf>
    <xf numFmtId="14" fontId="79" fillId="3" borderId="11" xfId="5" applyNumberFormat="1" applyFont="1" applyFill="1" applyBorder="1" applyAlignment="1" applyProtection="1">
      <alignment horizontal="center" vertical="center"/>
      <protection locked="0"/>
    </xf>
    <xf numFmtId="0" fontId="66" fillId="6" borderId="2" xfId="6" applyFont="1" applyFill="1" applyBorder="1" applyAlignment="1" applyProtection="1">
      <alignment horizontal="center" vertical="center" wrapText="1"/>
      <protection locked="0"/>
    </xf>
    <xf numFmtId="0" fontId="66" fillId="6" borderId="160" xfId="6" applyFont="1" applyFill="1" applyBorder="1" applyAlignment="1" applyProtection="1">
      <alignment horizontal="center" vertical="center" wrapText="1"/>
      <protection locked="0"/>
    </xf>
    <xf numFmtId="0" fontId="66" fillId="6" borderId="3" xfId="6" applyFont="1" applyFill="1" applyBorder="1" applyAlignment="1" applyProtection="1">
      <alignment horizontal="center" vertical="center" wrapText="1"/>
      <protection locked="0"/>
    </xf>
    <xf numFmtId="0" fontId="66" fillId="6" borderId="11" xfId="6" applyFont="1" applyFill="1" applyBorder="1" applyAlignment="1" applyProtection="1">
      <alignment horizontal="center" vertical="center" wrapText="1"/>
      <protection locked="0"/>
    </xf>
    <xf numFmtId="0" fontId="82" fillId="6" borderId="11" xfId="6" applyFont="1" applyFill="1" applyBorder="1" applyAlignment="1" applyProtection="1">
      <alignment horizontal="center" vertical="center" wrapText="1"/>
      <protection locked="0"/>
    </xf>
    <xf numFmtId="0" fontId="82" fillId="40" borderId="11" xfId="6" applyFont="1" applyFill="1" applyBorder="1" applyAlignment="1" applyProtection="1">
      <alignment horizontal="center" vertical="center" wrapText="1"/>
      <protection locked="0"/>
    </xf>
    <xf numFmtId="0" fontId="83" fillId="45" borderId="11" xfId="6" applyFont="1" applyFill="1" applyBorder="1" applyAlignment="1" applyProtection="1">
      <alignment horizontal="center" vertical="center" wrapText="1"/>
    </xf>
    <xf numFmtId="0" fontId="66" fillId="36" borderId="86" xfId="6" applyFont="1" applyFill="1" applyBorder="1" applyAlignment="1" applyProtection="1">
      <alignment horizontal="center" vertical="center" wrapText="1"/>
      <protection locked="0"/>
    </xf>
    <xf numFmtId="0" fontId="66" fillId="36" borderId="88" xfId="6" applyFont="1" applyFill="1" applyBorder="1" applyAlignment="1" applyProtection="1">
      <alignment horizontal="center" vertical="center" wrapText="1"/>
      <protection locked="0"/>
    </xf>
    <xf numFmtId="0" fontId="66" fillId="36" borderId="41" xfId="6" applyFont="1" applyFill="1" applyBorder="1" applyAlignment="1" applyProtection="1">
      <alignment horizontal="center" vertical="center" wrapText="1"/>
      <protection locked="0"/>
    </xf>
    <xf numFmtId="0" fontId="78" fillId="45" borderId="11" xfId="6" applyFont="1" applyFill="1" applyBorder="1" applyAlignment="1" applyProtection="1">
      <alignment horizontal="center" vertical="center" wrapText="1"/>
    </xf>
    <xf numFmtId="0" fontId="41" fillId="36" borderId="86" xfId="6" applyFont="1" applyFill="1" applyBorder="1" applyAlignment="1" applyProtection="1">
      <alignment horizontal="center" vertical="center" wrapText="1"/>
      <protection locked="0"/>
    </xf>
    <xf numFmtId="0" fontId="41" fillId="36" borderId="88" xfId="6" applyFont="1" applyFill="1" applyBorder="1" applyAlignment="1" applyProtection="1">
      <alignment horizontal="center" vertical="center" wrapText="1"/>
      <protection locked="0"/>
    </xf>
    <xf numFmtId="0" fontId="41" fillId="36" borderId="41" xfId="6" applyFont="1" applyFill="1" applyBorder="1" applyAlignment="1" applyProtection="1">
      <alignment horizontal="center" vertical="center" wrapText="1"/>
      <protection locked="0"/>
    </xf>
    <xf numFmtId="0" fontId="41" fillId="10" borderId="12" xfId="6" applyFont="1" applyFill="1" applyBorder="1" applyAlignment="1" applyProtection="1">
      <alignment horizontal="center" vertical="center" wrapText="1"/>
      <protection locked="0"/>
    </xf>
    <xf numFmtId="9" fontId="41" fillId="31" borderId="11" xfId="7" applyFont="1" applyFill="1" applyBorder="1" applyAlignment="1" applyProtection="1">
      <alignment horizontal="center" vertical="center" wrapText="1"/>
    </xf>
    <xf numFmtId="9" fontId="41" fillId="6" borderId="11" xfId="7" applyFont="1" applyFill="1" applyBorder="1" applyAlignment="1" applyProtection="1">
      <alignment horizontal="center" vertical="center" wrapText="1"/>
    </xf>
    <xf numFmtId="0" fontId="41" fillId="6" borderId="11" xfId="6" applyFont="1" applyFill="1" applyBorder="1" applyAlignment="1" applyProtection="1">
      <alignment horizontal="center" vertical="center" wrapText="1"/>
      <protection locked="0"/>
    </xf>
    <xf numFmtId="0" fontId="77" fillId="3" borderId="32" xfId="5" applyFont="1" applyFill="1" applyBorder="1" applyAlignment="1" applyProtection="1">
      <alignment horizontal="center" vertical="center"/>
      <protection locked="0"/>
    </xf>
    <xf numFmtId="0" fontId="77" fillId="3" borderId="31" xfId="5" applyFont="1" applyFill="1" applyBorder="1" applyAlignment="1" applyProtection="1">
      <alignment horizontal="center" vertical="center"/>
      <protection locked="0"/>
    </xf>
    <xf numFmtId="0" fontId="77" fillId="3" borderId="49" xfId="5" applyFont="1" applyFill="1" applyBorder="1" applyAlignment="1" applyProtection="1">
      <alignment horizontal="center" vertical="center"/>
      <protection locked="0"/>
    </xf>
    <xf numFmtId="0" fontId="66" fillId="6" borderId="32" xfId="6" applyFont="1" applyFill="1" applyBorder="1" applyAlignment="1" applyProtection="1">
      <alignment horizontal="center" vertical="center" wrapText="1"/>
      <protection locked="0"/>
    </xf>
    <xf numFmtId="0" fontId="66" fillId="6" borderId="31" xfId="6" applyFont="1" applyFill="1" applyBorder="1" applyAlignment="1" applyProtection="1">
      <alignment horizontal="center" vertical="center" wrapText="1"/>
      <protection locked="0"/>
    </xf>
    <xf numFmtId="0" fontId="66" fillId="6" borderId="49" xfId="6" applyFont="1" applyFill="1" applyBorder="1" applyAlignment="1" applyProtection="1">
      <alignment horizontal="center" vertical="center" wrapText="1"/>
      <protection locked="0"/>
    </xf>
    <xf numFmtId="0" fontId="66" fillId="6" borderId="86" xfId="6" applyFont="1" applyFill="1" applyBorder="1" applyAlignment="1" applyProtection="1">
      <alignment horizontal="center" vertical="center" wrapText="1"/>
      <protection locked="0"/>
    </xf>
    <xf numFmtId="0" fontId="66" fillId="6" borderId="88" xfId="6" applyFont="1" applyFill="1" applyBorder="1" applyAlignment="1" applyProtection="1">
      <alignment horizontal="center" vertical="center" wrapText="1"/>
      <protection locked="0"/>
    </xf>
    <xf numFmtId="0" fontId="66" fillId="6" borderId="41" xfId="6" applyFont="1" applyFill="1" applyBorder="1" applyAlignment="1" applyProtection="1">
      <alignment horizontal="center" vertical="center" wrapText="1"/>
      <protection locked="0"/>
    </xf>
    <xf numFmtId="0" fontId="82" fillId="6" borderId="86" xfId="6" applyFont="1" applyFill="1" applyBorder="1" applyAlignment="1" applyProtection="1">
      <alignment horizontal="center" vertical="center" wrapText="1"/>
      <protection locked="0"/>
    </xf>
    <xf numFmtId="0" fontId="82" fillId="6" borderId="88" xfId="6" applyFont="1" applyFill="1" applyBorder="1" applyAlignment="1" applyProtection="1">
      <alignment horizontal="center" vertical="center" wrapText="1"/>
      <protection locked="0"/>
    </xf>
    <xf numFmtId="0" fontId="82" fillId="6" borderId="41" xfId="6" applyFont="1" applyFill="1" applyBorder="1" applyAlignment="1" applyProtection="1">
      <alignment horizontal="center" vertical="center" wrapText="1"/>
      <protection locked="0"/>
    </xf>
    <xf numFmtId="0" fontId="82" fillId="40" borderId="86" xfId="6" applyFont="1" applyFill="1" applyBorder="1" applyAlignment="1" applyProtection="1">
      <alignment horizontal="center" vertical="center" wrapText="1"/>
      <protection locked="0"/>
    </xf>
    <xf numFmtId="0" fontId="82" fillId="40" borderId="88" xfId="6" applyFont="1" applyFill="1" applyBorder="1" applyAlignment="1" applyProtection="1">
      <alignment horizontal="center" vertical="center" wrapText="1"/>
      <protection locked="0"/>
    </xf>
    <xf numFmtId="0" fontId="82" fillId="40" borderId="41" xfId="6" applyFont="1" applyFill="1" applyBorder="1" applyAlignment="1" applyProtection="1">
      <alignment horizontal="center" vertical="center" wrapText="1"/>
      <protection locked="0"/>
    </xf>
    <xf numFmtId="0" fontId="67" fillId="6" borderId="20" xfId="6" applyFont="1" applyFill="1" applyBorder="1" applyAlignment="1" applyProtection="1">
      <alignment horizontal="center" vertical="center"/>
      <protection locked="0"/>
    </xf>
    <xf numFmtId="0" fontId="67" fillId="6" borderId="54" xfId="6" applyFont="1" applyFill="1" applyBorder="1" applyAlignment="1" applyProtection="1">
      <alignment horizontal="center" vertical="center"/>
      <protection locked="0"/>
    </xf>
    <xf numFmtId="0" fontId="67" fillId="6" borderId="20" xfId="6" applyFont="1" applyFill="1" applyBorder="1" applyAlignment="1" applyProtection="1">
      <alignment horizontal="center" vertical="center" wrapText="1"/>
      <protection locked="0"/>
    </xf>
    <xf numFmtId="0" fontId="67" fillId="6" borderId="54" xfId="6" applyFont="1" applyFill="1" applyBorder="1" applyAlignment="1" applyProtection="1">
      <alignment horizontal="center" vertical="center" wrapText="1"/>
      <protection locked="0"/>
    </xf>
    <xf numFmtId="16" fontId="66" fillId="3" borderId="111" xfId="5" applyNumberFormat="1" applyFont="1" applyFill="1" applyBorder="1" applyAlignment="1" applyProtection="1">
      <alignment horizontal="center" vertical="center"/>
      <protection locked="0"/>
    </xf>
    <xf numFmtId="16" fontId="66" fillId="3" borderId="113" xfId="5" applyNumberFormat="1" applyFont="1" applyFill="1" applyBorder="1" applyAlignment="1" applyProtection="1">
      <alignment horizontal="center" vertical="center"/>
      <protection locked="0"/>
    </xf>
    <xf numFmtId="10" fontId="67" fillId="31" borderId="32" xfId="6" applyNumberFormat="1" applyFont="1" applyFill="1" applyBorder="1" applyAlignment="1" applyProtection="1">
      <alignment horizontal="center" vertical="center" wrapText="1"/>
    </xf>
    <xf numFmtId="10" fontId="67" fillId="31" borderId="31" xfId="6" applyNumberFormat="1" applyFont="1" applyFill="1" applyBorder="1" applyAlignment="1" applyProtection="1">
      <alignment horizontal="center" vertical="center" wrapText="1"/>
    </xf>
    <xf numFmtId="10" fontId="67" fillId="31" borderId="49" xfId="6" applyNumberFormat="1" applyFont="1" applyFill="1" applyBorder="1" applyAlignment="1" applyProtection="1">
      <alignment horizontal="center" vertical="center" wrapText="1"/>
    </xf>
    <xf numFmtId="0" fontId="67" fillId="0" borderId="86" xfId="2" applyFont="1" applyBorder="1" applyAlignment="1">
      <alignment horizontal="center" vertical="center"/>
    </xf>
    <xf numFmtId="0" fontId="67" fillId="0" borderId="88" xfId="2" applyFont="1" applyBorder="1" applyAlignment="1">
      <alignment horizontal="center" vertical="center"/>
    </xf>
    <xf numFmtId="0" fontId="67" fillId="0" borderId="41" xfId="2" applyFont="1" applyBorder="1" applyAlignment="1">
      <alignment horizontal="center" vertical="center"/>
    </xf>
    <xf numFmtId="10" fontId="67" fillId="31" borderId="86" xfId="6" applyNumberFormat="1" applyFont="1" applyFill="1" applyBorder="1" applyAlignment="1" applyProtection="1">
      <alignment horizontal="center" vertical="center" wrapText="1"/>
    </xf>
    <xf numFmtId="10" fontId="67" fillId="31" borderId="88" xfId="6" applyNumberFormat="1" applyFont="1" applyFill="1" applyBorder="1" applyAlignment="1" applyProtection="1">
      <alignment horizontal="center" vertical="center" wrapText="1"/>
    </xf>
    <xf numFmtId="10" fontId="67" fillId="31" borderId="41" xfId="6" applyNumberFormat="1" applyFont="1" applyFill="1" applyBorder="1" applyAlignment="1" applyProtection="1">
      <alignment horizontal="center" vertical="center" wrapText="1"/>
    </xf>
    <xf numFmtId="0" fontId="67" fillId="3" borderId="86" xfId="5" applyFont="1" applyFill="1" applyBorder="1" applyAlignment="1">
      <alignment horizontal="center" vertical="center" wrapText="1"/>
    </xf>
    <xf numFmtId="0" fontId="67" fillId="3" borderId="88" xfId="5" applyFont="1" applyFill="1" applyBorder="1" applyAlignment="1">
      <alignment horizontal="center" vertical="center" wrapText="1"/>
    </xf>
    <xf numFmtId="0" fontId="67" fillId="3" borderId="41" xfId="5" applyFont="1" applyFill="1" applyBorder="1" applyAlignment="1">
      <alignment horizontal="center" vertical="center" wrapText="1"/>
    </xf>
    <xf numFmtId="16" fontId="66" fillId="3" borderId="49" xfId="5" applyNumberFormat="1" applyFont="1" applyFill="1" applyBorder="1" applyAlignment="1" applyProtection="1">
      <alignment horizontal="center" vertical="center"/>
      <protection locked="0"/>
    </xf>
    <xf numFmtId="0" fontId="38" fillId="6" borderId="5" xfId="0" applyFont="1" applyFill="1" applyBorder="1" applyAlignment="1">
      <alignment horizontal="center"/>
    </xf>
    <xf numFmtId="0" fontId="38" fillId="6" borderId="6" xfId="0" applyFont="1" applyFill="1" applyBorder="1" applyAlignment="1">
      <alignment horizontal="center"/>
    </xf>
    <xf numFmtId="0" fontId="38" fillId="6" borderId="7" xfId="0" applyFont="1" applyFill="1" applyBorder="1" applyAlignment="1">
      <alignment horizontal="center"/>
    </xf>
    <xf numFmtId="0" fontId="43" fillId="0" borderId="6" xfId="0" applyFont="1" applyBorder="1" applyAlignment="1">
      <alignment horizontal="center"/>
    </xf>
    <xf numFmtId="0" fontId="6" fillId="3" borderId="160" xfId="1" applyFont="1" applyFill="1" applyBorder="1" applyAlignment="1">
      <alignment horizontal="center" vertical="center"/>
    </xf>
    <xf numFmtId="0" fontId="6" fillId="2" borderId="168" xfId="1" applyFont="1" applyFill="1" applyBorder="1" applyAlignment="1">
      <alignment horizontal="left" vertical="center"/>
    </xf>
    <xf numFmtId="0" fontId="6" fillId="2" borderId="167" xfId="1" applyFont="1" applyFill="1" applyBorder="1" applyAlignment="1">
      <alignment horizontal="left" vertical="center"/>
    </xf>
    <xf numFmtId="0" fontId="1" fillId="2" borderId="169" xfId="1" applyFont="1" applyFill="1" applyBorder="1" applyAlignment="1">
      <alignment horizontal="center" vertical="center"/>
    </xf>
    <xf numFmtId="0" fontId="1" fillId="2" borderId="170" xfId="1" applyFont="1" applyFill="1" applyBorder="1" applyAlignment="1">
      <alignment horizontal="center" vertical="center"/>
    </xf>
    <xf numFmtId="0" fontId="6" fillId="3" borderId="160" xfId="1" applyFont="1" applyFill="1" applyBorder="1" applyAlignment="1">
      <alignment horizontal="center" vertical="center" wrapText="1"/>
    </xf>
    <xf numFmtId="14" fontId="1" fillId="2" borderId="169" xfId="1" applyNumberFormat="1" applyFont="1" applyFill="1" applyBorder="1" applyAlignment="1">
      <alignment horizontal="center" vertical="center"/>
    </xf>
    <xf numFmtId="14" fontId="1" fillId="2" borderId="170" xfId="1" applyNumberFormat="1" applyFont="1" applyFill="1" applyBorder="1" applyAlignment="1">
      <alignment horizontal="center" vertical="center"/>
    </xf>
    <xf numFmtId="0" fontId="8" fillId="2" borderId="168" xfId="1" applyFont="1" applyFill="1" applyBorder="1" applyAlignment="1">
      <alignment horizontal="left" vertical="top" wrapText="1"/>
    </xf>
    <xf numFmtId="0" fontId="8" fillId="2" borderId="167" xfId="1" applyFont="1" applyFill="1" applyBorder="1" applyAlignment="1">
      <alignment horizontal="left" vertical="top" wrapText="1"/>
    </xf>
    <xf numFmtId="0" fontId="8" fillId="3" borderId="168" xfId="1" applyFont="1" applyFill="1" applyBorder="1" applyAlignment="1">
      <alignment horizontal="left" vertical="top" wrapText="1"/>
    </xf>
    <xf numFmtId="0" fontId="8" fillId="3" borderId="167" xfId="1" applyFont="1" applyFill="1" applyBorder="1" applyAlignment="1">
      <alignment horizontal="left" vertical="top" wrapText="1"/>
    </xf>
    <xf numFmtId="0" fontId="8" fillId="3" borderId="168" xfId="1" applyFont="1" applyFill="1" applyBorder="1" applyAlignment="1">
      <alignment vertical="center" wrapText="1"/>
    </xf>
    <xf numFmtId="0" fontId="8" fillId="3" borderId="161" xfId="1" applyFont="1" applyFill="1" applyBorder="1" applyAlignment="1">
      <alignment vertical="center" wrapText="1"/>
    </xf>
    <xf numFmtId="0" fontId="8" fillId="3" borderId="167" xfId="1" applyFont="1" applyFill="1" applyBorder="1" applyAlignment="1">
      <alignment vertical="center" wrapText="1"/>
    </xf>
    <xf numFmtId="0" fontId="8" fillId="3" borderId="169" xfId="1" applyFont="1" applyFill="1" applyBorder="1" applyAlignment="1">
      <alignment horizontal="left" vertical="center"/>
    </xf>
    <xf numFmtId="0" fontId="8" fillId="3" borderId="170" xfId="1" applyFont="1" applyFill="1" applyBorder="1" applyAlignment="1">
      <alignment horizontal="left" vertical="center"/>
    </xf>
    <xf numFmtId="0" fontId="6" fillId="3" borderId="171" xfId="1" applyFont="1" applyFill="1" applyBorder="1" applyAlignment="1">
      <alignment horizontal="center" vertical="center" wrapText="1"/>
    </xf>
    <xf numFmtId="0" fontId="8" fillId="3" borderId="172" xfId="1" applyFont="1" applyFill="1" applyBorder="1" applyAlignment="1">
      <alignment horizontal="left" vertical="center" wrapText="1"/>
    </xf>
    <xf numFmtId="0" fontId="8" fillId="3" borderId="173" xfId="1" applyFont="1" applyFill="1" applyBorder="1" applyAlignment="1">
      <alignment horizontal="left" vertical="center" wrapText="1"/>
    </xf>
    <xf numFmtId="0" fontId="8" fillId="3" borderId="174" xfId="1" applyFont="1" applyFill="1" applyBorder="1" applyAlignment="1">
      <alignment horizontal="left" vertical="center" wrapText="1"/>
    </xf>
    <xf numFmtId="0" fontId="6" fillId="3" borderId="175" xfId="1" applyFont="1" applyFill="1" applyBorder="1" applyAlignment="1">
      <alignment horizontal="center" vertical="center" wrapText="1"/>
    </xf>
    <xf numFmtId="0" fontId="8" fillId="2" borderId="176" xfId="1" applyFont="1" applyFill="1" applyBorder="1" applyAlignment="1">
      <alignment horizontal="left" vertical="center" wrapText="1"/>
    </xf>
    <xf numFmtId="0" fontId="8" fillId="2" borderId="177" xfId="1" applyFont="1" applyFill="1" applyBorder="1" applyAlignment="1">
      <alignment horizontal="left" vertical="center" wrapText="1"/>
    </xf>
    <xf numFmtId="0" fontId="8" fillId="2" borderId="178" xfId="1" applyFont="1" applyFill="1" applyBorder="1" applyAlignment="1">
      <alignment horizontal="left" vertical="center" wrapText="1"/>
    </xf>
    <xf numFmtId="0" fontId="8" fillId="5" borderId="160" xfId="1" applyFont="1" applyFill="1" applyBorder="1" applyAlignment="1">
      <alignment horizontal="left" vertical="center" wrapText="1"/>
    </xf>
    <xf numFmtId="0" fontId="6" fillId="7" borderId="169" xfId="1" applyFont="1" applyFill="1" applyBorder="1" applyAlignment="1">
      <alignment horizontal="center" vertical="center" wrapText="1"/>
    </xf>
    <xf numFmtId="0" fontId="8" fillId="6" borderId="169" xfId="1" applyFont="1" applyFill="1" applyBorder="1" applyAlignment="1">
      <alignment horizontal="justify" vertical="center" wrapText="1"/>
    </xf>
    <xf numFmtId="0" fontId="8" fillId="7" borderId="169" xfId="1" applyFont="1" applyFill="1" applyBorder="1" applyAlignment="1">
      <alignment horizontal="justify" vertical="center" wrapText="1"/>
    </xf>
    <xf numFmtId="0" fontId="8" fillId="6" borderId="169" xfId="1" applyFont="1" applyFill="1" applyBorder="1" applyAlignment="1">
      <alignment horizontal="center" vertical="center" wrapText="1"/>
    </xf>
    <xf numFmtId="164" fontId="8" fillId="6" borderId="169" xfId="1" applyNumberFormat="1" applyFont="1" applyFill="1" applyBorder="1" applyAlignment="1">
      <alignment horizontal="center" vertical="center" wrapText="1"/>
    </xf>
    <xf numFmtId="0" fontId="8" fillId="5" borderId="160" xfId="1" applyFont="1" applyFill="1" applyBorder="1" applyAlignment="1">
      <alignment horizontal="left" vertical="center" wrapText="1"/>
    </xf>
    <xf numFmtId="0" fontId="6" fillId="9" borderId="169" xfId="1" applyFont="1" applyFill="1" applyBorder="1" applyAlignment="1">
      <alignment horizontal="center" vertical="center" wrapText="1"/>
    </xf>
    <xf numFmtId="0" fontId="8" fillId="10" borderId="169" xfId="1" applyFont="1" applyFill="1" applyBorder="1" applyAlignment="1">
      <alignment horizontal="justify" vertical="center" wrapText="1"/>
    </xf>
    <xf numFmtId="0" fontId="8" fillId="10" borderId="169" xfId="1" applyFont="1" applyFill="1" applyBorder="1" applyAlignment="1">
      <alignment horizontal="center" vertical="center" wrapText="1"/>
    </xf>
    <xf numFmtId="164" fontId="8" fillId="10" borderId="169" xfId="1" applyNumberFormat="1" applyFont="1" applyFill="1" applyBorder="1" applyAlignment="1">
      <alignment horizontal="center" vertical="center" wrapText="1"/>
    </xf>
    <xf numFmtId="0" fontId="6" fillId="11" borderId="169" xfId="1" applyFont="1" applyFill="1" applyBorder="1" applyAlignment="1">
      <alignment horizontal="center" vertical="center" wrapText="1"/>
    </xf>
    <xf numFmtId="0" fontId="8" fillId="12" borderId="169" xfId="1" applyFont="1" applyFill="1" applyBorder="1" applyAlignment="1">
      <alignment horizontal="justify" vertical="center" wrapText="1"/>
    </xf>
    <xf numFmtId="0" fontId="8" fillId="11" borderId="169" xfId="1" applyFont="1" applyFill="1" applyBorder="1" applyAlignment="1">
      <alignment horizontal="justify" vertical="center" wrapText="1"/>
    </xf>
    <xf numFmtId="0" fontId="8" fillId="12" borderId="169" xfId="1" applyFont="1" applyFill="1" applyBorder="1" applyAlignment="1">
      <alignment horizontal="center" vertical="center" wrapText="1"/>
    </xf>
    <xf numFmtId="14" fontId="8" fillId="12" borderId="169" xfId="1" applyNumberFormat="1" applyFont="1" applyFill="1" applyBorder="1" applyAlignment="1">
      <alignment horizontal="center" vertical="center" wrapText="1"/>
    </xf>
    <xf numFmtId="14" fontId="8" fillId="6" borderId="169" xfId="1" applyNumberFormat="1" applyFont="1" applyFill="1" applyBorder="1" applyAlignment="1">
      <alignment horizontal="center" vertical="center" wrapText="1"/>
    </xf>
    <xf numFmtId="0" fontId="6" fillId="13" borderId="179" xfId="1" applyFont="1" applyFill="1" applyBorder="1" applyAlignment="1">
      <alignment horizontal="center" vertical="center" wrapText="1"/>
    </xf>
    <xf numFmtId="0" fontId="8" fillId="13" borderId="179" xfId="1" applyFont="1" applyFill="1" applyBorder="1" applyAlignment="1">
      <alignment horizontal="justify" vertical="center" wrapText="1"/>
    </xf>
    <xf numFmtId="0" fontId="8" fillId="14" borderId="179" xfId="1" applyFont="1" applyFill="1" applyBorder="1" applyAlignment="1">
      <alignment horizontal="center" vertical="center" wrapText="1"/>
    </xf>
    <xf numFmtId="14" fontId="8" fillId="14" borderId="179" xfId="1" applyNumberFormat="1" applyFont="1" applyFill="1" applyBorder="1" applyAlignment="1">
      <alignment horizontal="center" vertical="center" wrapText="1"/>
    </xf>
    <xf numFmtId="0" fontId="1" fillId="2" borderId="168" xfId="1" applyFont="1" applyFill="1" applyBorder="1" applyAlignment="1">
      <alignment horizontal="center" vertical="center"/>
    </xf>
    <xf numFmtId="0" fontId="1" fillId="2" borderId="161" xfId="1" applyFont="1" applyFill="1" applyBorder="1" applyAlignment="1">
      <alignment horizontal="center" vertical="center"/>
    </xf>
    <xf numFmtId="0" fontId="1" fillId="2" borderId="167" xfId="1" applyFont="1" applyFill="1" applyBorder="1" applyAlignment="1">
      <alignment horizontal="center" vertical="center"/>
    </xf>
    <xf numFmtId="0" fontId="6" fillId="3" borderId="160" xfId="1" applyFont="1" applyFill="1" applyBorder="1" applyAlignment="1">
      <alignment horizontal="center" wrapText="1"/>
    </xf>
    <xf numFmtId="0" fontId="8" fillId="2" borderId="168" xfId="1" applyFont="1" applyFill="1" applyBorder="1" applyAlignment="1">
      <alignment horizontal="left" vertical="center" wrapText="1"/>
    </xf>
    <xf numFmtId="0" fontId="8" fillId="2" borderId="161" xfId="1" applyFont="1" applyFill="1" applyBorder="1" applyAlignment="1">
      <alignment horizontal="left" vertical="center" wrapText="1"/>
    </xf>
    <xf numFmtId="0" fontId="8" fillId="2" borderId="167" xfId="1" applyFont="1" applyFill="1" applyBorder="1" applyAlignment="1">
      <alignment horizontal="left" vertical="center" wrapText="1"/>
    </xf>
    <xf numFmtId="0" fontId="8" fillId="2" borderId="176" xfId="1" applyFont="1" applyFill="1" applyBorder="1" applyAlignment="1">
      <alignment horizontal="left" wrapText="1"/>
    </xf>
    <xf numFmtId="0" fontId="8" fillId="2" borderId="177" xfId="1" applyFont="1" applyFill="1" applyBorder="1" applyAlignment="1">
      <alignment horizontal="left" wrapText="1"/>
    </xf>
    <xf numFmtId="0" fontId="8" fillId="2" borderId="178" xfId="1" applyFont="1" applyFill="1" applyBorder="1" applyAlignment="1">
      <alignment horizontal="left" wrapText="1"/>
    </xf>
    <xf numFmtId="0" fontId="6" fillId="3" borderId="180" xfId="1" applyFont="1" applyFill="1" applyBorder="1" applyAlignment="1">
      <alignment horizontal="center" wrapText="1"/>
    </xf>
    <xf numFmtId="0" fontId="8" fillId="3" borderId="181" xfId="1" applyFont="1" applyFill="1" applyBorder="1" applyAlignment="1">
      <alignment horizontal="left" vertical="center" wrapText="1"/>
    </xf>
    <xf numFmtId="0" fontId="8" fillId="3" borderId="182" xfId="1" applyFont="1" applyFill="1" applyBorder="1" applyAlignment="1">
      <alignment horizontal="left" vertical="center" wrapText="1"/>
    </xf>
    <xf numFmtId="0" fontId="8" fillId="3" borderId="183" xfId="1" applyFont="1" applyFill="1" applyBorder="1" applyAlignment="1">
      <alignment horizontal="left" vertical="center" wrapText="1"/>
    </xf>
    <xf numFmtId="0" fontId="8" fillId="3" borderId="179" xfId="1" applyFont="1" applyFill="1" applyBorder="1" applyAlignment="1">
      <alignment horizontal="left" vertical="center" wrapText="1"/>
    </xf>
    <xf numFmtId="0" fontId="8" fillId="3" borderId="184" xfId="1" applyFont="1" applyFill="1" applyBorder="1" applyAlignment="1">
      <alignment horizontal="left" vertical="center" wrapText="1"/>
    </xf>
    <xf numFmtId="0" fontId="6" fillId="3" borderId="185" xfId="1" applyFont="1" applyFill="1" applyBorder="1" applyAlignment="1">
      <alignment horizontal="center" vertical="center"/>
    </xf>
    <xf numFmtId="14" fontId="6" fillId="2" borderId="168" xfId="1" applyNumberFormat="1" applyFont="1" applyFill="1" applyBorder="1" applyAlignment="1">
      <alignment horizontal="center" vertical="center"/>
    </xf>
    <xf numFmtId="14" fontId="6" fillId="2" borderId="161" xfId="1" applyNumberFormat="1" applyFont="1" applyFill="1" applyBorder="1" applyAlignment="1">
      <alignment horizontal="center" vertical="center"/>
    </xf>
    <xf numFmtId="14" fontId="6" fillId="2" borderId="167" xfId="1" applyNumberFormat="1" applyFont="1" applyFill="1" applyBorder="1" applyAlignment="1">
      <alignment horizontal="center" vertical="center"/>
    </xf>
    <xf numFmtId="0" fontId="1" fillId="3" borderId="186" xfId="1" applyFont="1" applyFill="1" applyBorder="1" applyAlignment="1">
      <alignment horizontal="center" vertical="center"/>
    </xf>
    <xf numFmtId="0" fontId="1" fillId="3" borderId="161" xfId="1" applyFont="1" applyFill="1" applyBorder="1" applyAlignment="1">
      <alignment horizontal="center" vertical="center"/>
    </xf>
    <xf numFmtId="0" fontId="1" fillId="3" borderId="167" xfId="1" applyFont="1" applyFill="1" applyBorder="1" applyAlignment="1">
      <alignment horizontal="center" vertical="center"/>
    </xf>
    <xf numFmtId="14" fontId="9" fillId="19" borderId="169" xfId="1" applyNumberFormat="1" applyFont="1" applyFill="1" applyBorder="1" applyAlignment="1">
      <alignment horizontal="center" vertical="center" wrapText="1"/>
    </xf>
    <xf numFmtId="0" fontId="8" fillId="16" borderId="187" xfId="1" applyFont="1" applyFill="1" applyBorder="1" applyAlignment="1">
      <alignment horizontal="justify" vertical="center" wrapText="1"/>
    </xf>
    <xf numFmtId="14" fontId="9" fillId="16" borderId="188" xfId="1" applyNumberFormat="1" applyFont="1" applyFill="1" applyBorder="1" applyAlignment="1">
      <alignment horizontal="center" vertical="center" wrapText="1"/>
    </xf>
    <xf numFmtId="14" fontId="8" fillId="16" borderId="188" xfId="1" applyNumberFormat="1" applyFont="1" applyFill="1" applyBorder="1" applyAlignment="1">
      <alignment horizontal="center" vertical="center" wrapText="1"/>
    </xf>
    <xf numFmtId="14" fontId="8" fillId="17" borderId="188" xfId="1" applyNumberFormat="1" applyFont="1" applyFill="1" applyBorder="1" applyAlignment="1">
      <alignment horizontal="center" vertical="center" wrapText="1"/>
    </xf>
    <xf numFmtId="14" fontId="8" fillId="20" borderId="188" xfId="1" applyNumberFormat="1" applyFont="1" applyFill="1" applyBorder="1" applyAlignment="1">
      <alignment horizontal="center" vertical="center" wrapText="1"/>
    </xf>
    <xf numFmtId="14" fontId="8" fillId="13" borderId="188" xfId="1" applyNumberFormat="1" applyFont="1" applyFill="1" applyBorder="1" applyAlignment="1">
      <alignment horizontal="center" vertical="center" wrapText="1"/>
    </xf>
    <xf numFmtId="0" fontId="9" fillId="16" borderId="188" xfId="1" applyFont="1" applyFill="1" applyBorder="1" applyAlignment="1">
      <alignment horizontal="center" vertical="center" wrapText="1"/>
    </xf>
    <xf numFmtId="0" fontId="9" fillId="18" borderId="188" xfId="1" applyFont="1" applyFill="1" applyBorder="1" applyAlignment="1">
      <alignment horizontal="center" vertical="center" wrapText="1"/>
    </xf>
    <xf numFmtId="14" fontId="9" fillId="18" borderId="188" xfId="1" applyNumberFormat="1" applyFont="1" applyFill="1" applyBorder="1" applyAlignment="1">
      <alignment horizontal="center" vertical="center" wrapText="1"/>
    </xf>
    <xf numFmtId="14" fontId="6" fillId="2" borderId="188" xfId="1" applyNumberFormat="1" applyFont="1" applyFill="1" applyBorder="1" applyAlignment="1">
      <alignment horizontal="center" vertical="center"/>
    </xf>
    <xf numFmtId="14" fontId="6" fillId="2" borderId="170" xfId="1" applyNumberFormat="1" applyFont="1" applyFill="1" applyBorder="1" applyAlignment="1">
      <alignment horizontal="center" vertical="center"/>
    </xf>
    <xf numFmtId="0" fontId="8" fillId="2" borderId="188" xfId="1" applyFont="1" applyFill="1" applyBorder="1" applyAlignment="1">
      <alignment horizontal="left" vertical="center" wrapText="1"/>
    </xf>
    <xf numFmtId="0" fontId="8" fillId="2" borderId="170" xfId="1" applyFont="1" applyFill="1" applyBorder="1" applyAlignment="1">
      <alignment horizontal="left" vertical="center" wrapText="1"/>
    </xf>
    <xf numFmtId="0" fontId="1" fillId="4" borderId="188" xfId="1" applyFont="1" applyFill="1" applyBorder="1" applyAlignment="1">
      <alignment horizontal="center" vertical="center"/>
    </xf>
    <xf numFmtId="0" fontId="1" fillId="4" borderId="170" xfId="1" applyFont="1" applyFill="1" applyBorder="1" applyAlignment="1">
      <alignment horizontal="center" vertical="center"/>
    </xf>
    <xf numFmtId="0" fontId="12" fillId="3" borderId="188" xfId="1" applyFont="1" applyFill="1" applyBorder="1" applyAlignment="1">
      <alignment vertical="center"/>
    </xf>
    <xf numFmtId="0" fontId="12" fillId="3" borderId="170" xfId="1" applyFont="1" applyFill="1" applyBorder="1" applyAlignment="1">
      <alignment vertical="center"/>
    </xf>
    <xf numFmtId="0" fontId="12" fillId="3" borderId="188" xfId="1" applyFont="1" applyFill="1" applyBorder="1" applyAlignment="1">
      <alignment vertical="center" wrapText="1"/>
    </xf>
    <xf numFmtId="0" fontId="12" fillId="3" borderId="170" xfId="1" applyFont="1" applyFill="1" applyBorder="1" applyAlignment="1">
      <alignment vertical="center" wrapText="1"/>
    </xf>
    <xf numFmtId="0" fontId="13" fillId="2" borderId="179" xfId="1" applyFont="1" applyFill="1" applyBorder="1" applyAlignment="1">
      <alignment horizontal="left" vertical="top" wrapText="1"/>
    </xf>
    <xf numFmtId="0" fontId="13" fillId="2" borderId="184" xfId="1" applyFont="1" applyFill="1" applyBorder="1" applyAlignment="1">
      <alignment horizontal="left" vertical="top" wrapText="1"/>
    </xf>
    <xf numFmtId="0" fontId="1" fillId="3" borderId="188" xfId="1" applyFont="1" applyFill="1" applyBorder="1" applyAlignment="1">
      <alignment horizontal="center" vertical="center" wrapText="1"/>
    </xf>
    <xf numFmtId="14" fontId="9" fillId="24" borderId="188" xfId="1" applyNumberFormat="1" applyFont="1" applyFill="1" applyBorder="1" applyAlignment="1">
      <alignment horizontal="center" vertical="center" wrapText="1"/>
    </xf>
    <xf numFmtId="0" fontId="10" fillId="24" borderId="188" xfId="1" applyFont="1" applyFill="1" applyBorder="1" applyAlignment="1">
      <alignment horizontal="center" vertical="center" wrapText="1"/>
    </xf>
    <xf numFmtId="0" fontId="9" fillId="24" borderId="188" xfId="1" applyFont="1" applyFill="1" applyBorder="1" applyAlignment="1">
      <alignment horizontal="justify" vertical="center" wrapText="1"/>
    </xf>
    <xf numFmtId="0" fontId="9" fillId="24" borderId="188" xfId="1" applyFont="1" applyFill="1" applyBorder="1" applyAlignment="1">
      <alignment horizontal="center" vertical="center" wrapText="1"/>
    </xf>
    <xf numFmtId="0" fontId="10" fillId="22" borderId="188" xfId="1" applyFont="1" applyFill="1" applyBorder="1" applyAlignment="1">
      <alignment horizontal="center" vertical="center" wrapText="1"/>
    </xf>
    <xf numFmtId="0" fontId="9" fillId="22" borderId="188" xfId="1" applyFont="1" applyFill="1" applyBorder="1" applyAlignment="1">
      <alignment horizontal="justify" vertical="center" wrapText="1"/>
    </xf>
    <xf numFmtId="0" fontId="9" fillId="22" borderId="188" xfId="1" applyFont="1" applyFill="1" applyBorder="1" applyAlignment="1">
      <alignment vertical="center" wrapText="1"/>
    </xf>
    <xf numFmtId="0" fontId="9" fillId="22" borderId="188" xfId="1" applyFont="1" applyFill="1" applyBorder="1" applyAlignment="1">
      <alignment horizontal="center" vertical="center" wrapText="1"/>
    </xf>
    <xf numFmtId="0" fontId="10" fillId="24" borderId="179" xfId="1" applyFont="1" applyFill="1" applyBorder="1" applyAlignment="1">
      <alignment horizontal="center" vertical="center" wrapText="1"/>
    </xf>
    <xf numFmtId="0" fontId="9" fillId="24" borderId="179" xfId="1" applyFont="1" applyFill="1" applyBorder="1" applyAlignment="1">
      <alignment horizontal="justify" vertical="center" wrapText="1"/>
    </xf>
    <xf numFmtId="0" fontId="9" fillId="24" borderId="179" xfId="1" applyFont="1" applyFill="1" applyBorder="1" applyAlignment="1">
      <alignment horizontal="center" vertical="center" wrapText="1"/>
    </xf>
    <xf numFmtId="0" fontId="1" fillId="2" borderId="172" xfId="1" applyFont="1" applyFill="1" applyBorder="1" applyAlignment="1">
      <alignment horizontal="left" vertical="center"/>
    </xf>
    <xf numFmtId="0" fontId="1" fillId="2" borderId="173" xfId="1" applyFont="1" applyFill="1" applyBorder="1" applyAlignment="1">
      <alignment horizontal="left" vertical="center"/>
    </xf>
    <xf numFmtId="0" fontId="1" fillId="2" borderId="174" xfId="1" applyFont="1" applyFill="1" applyBorder="1" applyAlignment="1">
      <alignment horizontal="left" vertical="center"/>
    </xf>
    <xf numFmtId="0" fontId="1" fillId="2" borderId="188" xfId="1" applyFont="1" applyFill="1" applyBorder="1" applyAlignment="1">
      <alignment horizontal="center" vertical="center"/>
    </xf>
    <xf numFmtId="0" fontId="8" fillId="2" borderId="179" xfId="1" applyFont="1" applyFill="1" applyBorder="1" applyAlignment="1">
      <alignment horizontal="center" vertical="center" wrapText="1"/>
    </xf>
    <xf numFmtId="0" fontId="8" fillId="2" borderId="184" xfId="1" applyFont="1" applyFill="1" applyBorder="1" applyAlignment="1">
      <alignment horizontal="center" vertical="center" wrapText="1"/>
    </xf>
    <xf numFmtId="0" fontId="12" fillId="3" borderId="189" xfId="1" applyFont="1" applyFill="1" applyBorder="1" applyAlignment="1">
      <alignment vertical="center"/>
    </xf>
    <xf numFmtId="0" fontId="12" fillId="3" borderId="190" xfId="1" applyFont="1" applyFill="1" applyBorder="1" applyAlignment="1">
      <alignment vertical="center"/>
    </xf>
    <xf numFmtId="0" fontId="12" fillId="3" borderId="191" xfId="1" applyFont="1" applyFill="1" applyBorder="1" applyAlignment="1">
      <alignment vertical="center"/>
    </xf>
    <xf numFmtId="0" fontId="1" fillId="3" borderId="192" xfId="1" applyFont="1" applyFill="1" applyBorder="1" applyAlignment="1">
      <alignment horizontal="center" wrapText="1"/>
    </xf>
    <xf numFmtId="0" fontId="13" fillId="3" borderId="193" xfId="1" applyFont="1" applyFill="1" applyBorder="1" applyAlignment="1">
      <alignment horizontal="left" vertical="center" wrapText="1"/>
    </xf>
    <xf numFmtId="0" fontId="13" fillId="3" borderId="194" xfId="1" applyFont="1" applyFill="1" applyBorder="1" applyAlignment="1">
      <alignment horizontal="left" vertical="center" wrapText="1"/>
    </xf>
    <xf numFmtId="0" fontId="13" fillId="3" borderId="195" xfId="1" applyFont="1" applyFill="1" applyBorder="1" applyAlignment="1">
      <alignment horizontal="left" vertical="center" wrapText="1"/>
    </xf>
    <xf numFmtId="0" fontId="1" fillId="3" borderId="175" xfId="1" applyFont="1" applyFill="1" applyBorder="1" applyAlignment="1">
      <alignment horizontal="center" vertical="center" wrapText="1"/>
    </xf>
    <xf numFmtId="0" fontId="12" fillId="3" borderId="176" xfId="1" applyFont="1" applyFill="1" applyBorder="1" applyAlignment="1">
      <alignment vertical="center"/>
    </xf>
    <xf numFmtId="0" fontId="12" fillId="3" borderId="177" xfId="1" applyFont="1" applyFill="1" applyBorder="1" applyAlignment="1">
      <alignment vertical="center"/>
    </xf>
    <xf numFmtId="0" fontId="12" fillId="3" borderId="178" xfId="1" applyFont="1" applyFill="1" applyBorder="1" applyAlignment="1">
      <alignment vertical="center"/>
    </xf>
    <xf numFmtId="0" fontId="1" fillId="2" borderId="196" xfId="1" applyFont="1" applyFill="1" applyBorder="1" applyAlignment="1">
      <alignment horizontal="center" vertical="center" wrapText="1"/>
    </xf>
    <xf numFmtId="165" fontId="9" fillId="23" borderId="188" xfId="1" applyNumberFormat="1" applyFont="1" applyFill="1" applyBorder="1" applyAlignment="1">
      <alignment horizontal="center" vertical="center" wrapText="1"/>
    </xf>
    <xf numFmtId="0" fontId="10" fillId="25" borderId="188" xfId="1" applyFont="1" applyFill="1" applyBorder="1" applyAlignment="1">
      <alignment horizontal="center" vertical="center" wrapText="1"/>
    </xf>
    <xf numFmtId="0" fontId="9" fillId="25" borderId="188" xfId="1" applyFont="1" applyFill="1" applyBorder="1" applyAlignment="1">
      <alignment horizontal="justify" vertical="center" wrapText="1"/>
    </xf>
    <xf numFmtId="0" fontId="9" fillId="25" borderId="188" xfId="1" applyFont="1" applyFill="1" applyBorder="1" applyAlignment="1">
      <alignment horizontal="center" vertical="center" wrapText="1"/>
    </xf>
    <xf numFmtId="165" fontId="9" fillId="25" borderId="188" xfId="1" applyNumberFormat="1" applyFont="1" applyFill="1" applyBorder="1" applyAlignment="1">
      <alignment horizontal="center" vertical="center" wrapText="1"/>
    </xf>
    <xf numFmtId="0" fontId="10" fillId="23" borderId="188" xfId="1" applyFont="1" applyFill="1" applyBorder="1" applyAlignment="1">
      <alignment horizontal="center" vertical="center" wrapText="1"/>
    </xf>
    <xf numFmtId="0" fontId="9" fillId="23" borderId="188" xfId="1" applyFont="1" applyFill="1" applyBorder="1" applyAlignment="1">
      <alignment horizontal="justify" vertical="center" wrapText="1"/>
    </xf>
    <xf numFmtId="0" fontId="9" fillId="23" borderId="188" xfId="1" applyFont="1" applyFill="1" applyBorder="1" applyAlignment="1">
      <alignment horizontal="center" vertical="center" wrapText="1"/>
    </xf>
    <xf numFmtId="0" fontId="9" fillId="23" borderId="188" xfId="1" applyFont="1" applyFill="1" applyBorder="1" applyAlignment="1">
      <alignment vertical="center" wrapText="1"/>
    </xf>
    <xf numFmtId="0" fontId="10" fillId="8" borderId="188" xfId="1" applyFont="1" applyFill="1" applyBorder="1" applyAlignment="1">
      <alignment horizontal="center" vertical="center" wrapText="1"/>
    </xf>
    <xf numFmtId="0" fontId="9" fillId="8" borderId="188" xfId="1" applyFont="1" applyFill="1" applyBorder="1" applyAlignment="1">
      <alignment vertical="center" wrapText="1"/>
    </xf>
    <xf numFmtId="0" fontId="9" fillId="8" borderId="188" xfId="1" applyFont="1" applyFill="1" applyBorder="1" applyAlignment="1">
      <alignment horizontal="center" vertical="center" wrapText="1"/>
    </xf>
    <xf numFmtId="165" fontId="9" fillId="8" borderId="188" xfId="1" applyNumberFormat="1" applyFont="1" applyFill="1" applyBorder="1" applyAlignment="1">
      <alignment horizontal="center" vertical="center" wrapText="1"/>
    </xf>
    <xf numFmtId="0" fontId="1" fillId="21" borderId="188" xfId="1" applyFont="1" applyFill="1" applyBorder="1" applyAlignment="1">
      <alignment horizontal="center" vertical="center" wrapText="1"/>
    </xf>
    <xf numFmtId="0" fontId="9" fillId="26" borderId="188" xfId="1" applyFont="1" applyFill="1" applyBorder="1" applyAlignment="1">
      <alignment vertical="center" wrapText="1"/>
    </xf>
    <xf numFmtId="0" fontId="8" fillId="21" borderId="188" xfId="1" applyFont="1" applyFill="1" applyBorder="1" applyAlignment="1">
      <alignment horizontal="center" vertical="center" wrapText="1"/>
    </xf>
    <xf numFmtId="166" fontId="9" fillId="26" borderId="188" xfId="1" applyNumberFormat="1" applyFont="1" applyFill="1" applyBorder="1" applyAlignment="1">
      <alignment horizontal="center" vertical="center" wrapText="1"/>
    </xf>
    <xf numFmtId="0" fontId="1" fillId="2" borderId="188" xfId="1" applyFont="1" applyFill="1" applyBorder="1" applyAlignment="1">
      <alignment horizontal="center" vertical="center" wrapText="1"/>
    </xf>
    <xf numFmtId="0" fontId="9" fillId="27" borderId="188" xfId="1" applyFont="1" applyFill="1" applyBorder="1" applyAlignment="1">
      <alignment vertical="center" wrapText="1"/>
    </xf>
    <xf numFmtId="0" fontId="8" fillId="28" borderId="188" xfId="1" applyFont="1" applyFill="1" applyBorder="1" applyAlignment="1">
      <alignment horizontal="center" vertical="center" wrapText="1"/>
    </xf>
    <xf numFmtId="0" fontId="9" fillId="27" borderId="188" xfId="1" applyFont="1" applyFill="1" applyBorder="1" applyAlignment="1">
      <alignment horizontal="center" vertical="center" wrapText="1"/>
    </xf>
    <xf numFmtId="166" fontId="9" fillId="27" borderId="188" xfId="1" applyNumberFormat="1" applyFont="1" applyFill="1" applyBorder="1" applyAlignment="1">
      <alignment horizontal="center" vertical="center" wrapText="1"/>
    </xf>
    <xf numFmtId="0" fontId="8" fillId="8" borderId="188" xfId="1" applyFont="1" applyFill="1" applyBorder="1" applyAlignment="1">
      <alignment horizontal="center" vertical="center" wrapText="1"/>
    </xf>
    <xf numFmtId="167" fontId="9" fillId="8" borderId="188" xfId="1" applyNumberFormat="1" applyFont="1" applyFill="1" applyBorder="1" applyAlignment="1">
      <alignment horizontal="center" vertical="center" wrapText="1"/>
    </xf>
    <xf numFmtId="0" fontId="9" fillId="29" borderId="188" xfId="1" applyFont="1" applyFill="1" applyBorder="1" applyAlignment="1">
      <alignment vertical="center" wrapText="1"/>
    </xf>
    <xf numFmtId="0" fontId="8" fillId="29" borderId="188" xfId="1" applyFont="1" applyFill="1" applyBorder="1" applyAlignment="1">
      <alignment horizontal="center" vertical="center" wrapText="1"/>
    </xf>
    <xf numFmtId="166" fontId="9" fillId="29" borderId="188" xfId="1" applyNumberFormat="1" applyFont="1" applyFill="1" applyBorder="1" applyAlignment="1">
      <alignment horizontal="center" vertical="center" wrapText="1"/>
    </xf>
    <xf numFmtId="0" fontId="8" fillId="27" borderId="188" xfId="1" applyFont="1" applyFill="1" applyBorder="1" applyAlignment="1">
      <alignment horizontal="center" vertical="center" wrapText="1"/>
    </xf>
    <xf numFmtId="165" fontId="9" fillId="27" borderId="188" xfId="1" applyNumberFormat="1" applyFont="1" applyFill="1" applyBorder="1" applyAlignment="1">
      <alignment horizontal="center" vertical="center" wrapText="1"/>
    </xf>
    <xf numFmtId="0" fontId="1" fillId="3" borderId="179" xfId="1" applyFont="1" applyFill="1" applyBorder="1" applyAlignment="1">
      <alignment horizontal="center" vertical="center" wrapText="1"/>
    </xf>
    <xf numFmtId="0" fontId="9" fillId="27" borderId="179" xfId="1" applyFont="1" applyFill="1" applyBorder="1" applyAlignment="1">
      <alignment vertical="center" wrapText="1"/>
    </xf>
    <xf numFmtId="0" fontId="8" fillId="27" borderId="179" xfId="1" applyFont="1" applyFill="1" applyBorder="1" applyAlignment="1">
      <alignment horizontal="center" vertical="center" wrapText="1"/>
    </xf>
    <xf numFmtId="0" fontId="22" fillId="3" borderId="137" xfId="1" applyFont="1" applyFill="1" applyBorder="1" applyAlignment="1">
      <alignment horizontal="left" vertical="center"/>
    </xf>
    <xf numFmtId="14" fontId="22" fillId="2" borderId="172" xfId="1" applyNumberFormat="1" applyFont="1" applyFill="1" applyBorder="1" applyAlignment="1">
      <alignment horizontal="center" vertical="center"/>
    </xf>
    <xf numFmtId="14" fontId="22" fillId="2" borderId="173" xfId="1" applyNumberFormat="1" applyFont="1" applyFill="1" applyBorder="1" applyAlignment="1">
      <alignment horizontal="center" vertical="center"/>
    </xf>
    <xf numFmtId="14" fontId="22" fillId="2" borderId="174" xfId="1" applyNumberFormat="1" applyFont="1" applyFill="1" applyBorder="1" applyAlignment="1">
      <alignment horizontal="center" vertical="center"/>
    </xf>
    <xf numFmtId="0" fontId="23" fillId="38" borderId="188" xfId="1" applyFont="1" applyFill="1" applyBorder="1" applyAlignment="1">
      <alignment horizontal="center" vertical="center" wrapText="1"/>
    </xf>
    <xf numFmtId="0" fontId="24" fillId="3" borderId="188" xfId="1" applyFont="1" applyFill="1" applyBorder="1" applyAlignment="1">
      <alignment horizontal="center" vertical="center" wrapText="1"/>
    </xf>
    <xf numFmtId="0" fontId="22" fillId="3" borderId="188" xfId="1" applyFont="1" applyFill="1" applyBorder="1" applyAlignment="1">
      <alignment horizontal="center" vertical="center" wrapText="1"/>
    </xf>
    <xf numFmtId="0" fontId="27" fillId="2" borderId="172" xfId="1" applyFont="1" applyFill="1" applyBorder="1" applyAlignment="1">
      <alignment horizontal="justify" vertical="center" wrapText="1"/>
    </xf>
    <xf numFmtId="0" fontId="27" fillId="2" borderId="173" xfId="1" applyFont="1" applyFill="1" applyBorder="1" applyAlignment="1">
      <alignment horizontal="justify" vertical="center" wrapText="1"/>
    </xf>
    <xf numFmtId="0" fontId="27" fillId="2" borderId="174" xfId="1" applyFont="1" applyFill="1" applyBorder="1" applyAlignment="1">
      <alignment horizontal="justify" vertical="center" wrapText="1"/>
    </xf>
    <xf numFmtId="0" fontId="28" fillId="3" borderId="188" xfId="1" applyFont="1" applyFill="1" applyBorder="1" applyAlignment="1">
      <alignment horizontal="left" vertical="center" wrapText="1"/>
    </xf>
    <xf numFmtId="0" fontId="28" fillId="3" borderId="170" xfId="1" applyFont="1" applyFill="1" applyBorder="1" applyAlignment="1">
      <alignment horizontal="left" vertical="center" wrapText="1"/>
    </xf>
    <xf numFmtId="0" fontId="25" fillId="3" borderId="188" xfId="1" applyFont="1" applyFill="1" applyBorder="1" applyAlignment="1">
      <alignment horizontal="center" vertical="center" wrapText="1"/>
    </xf>
    <xf numFmtId="0" fontId="25" fillId="3" borderId="197" xfId="1" applyFont="1" applyFill="1" applyBorder="1" applyAlignment="1">
      <alignment horizontal="justify" vertical="center" wrapText="1"/>
    </xf>
    <xf numFmtId="0" fontId="25" fillId="3" borderId="198" xfId="1" applyFont="1" applyFill="1" applyBorder="1" applyAlignment="1">
      <alignment horizontal="justify" vertical="center" wrapText="1"/>
    </xf>
    <xf numFmtId="0" fontId="22" fillId="3" borderId="199" xfId="1" applyFont="1" applyFill="1" applyBorder="1" applyAlignment="1">
      <alignment horizontal="left" vertical="center" wrapText="1"/>
    </xf>
    <xf numFmtId="0" fontId="28" fillId="3" borderId="200" xfId="1" applyFont="1" applyFill="1" applyBorder="1" applyAlignment="1">
      <alignment horizontal="left" vertical="center" wrapText="1"/>
    </xf>
    <xf numFmtId="0" fontId="28" fillId="3" borderId="201" xfId="1" applyFont="1" applyFill="1" applyBorder="1" applyAlignment="1">
      <alignment horizontal="left" vertical="center" wrapText="1"/>
    </xf>
    <xf numFmtId="0" fontId="26" fillId="3" borderId="188" xfId="0" applyFont="1" applyFill="1" applyBorder="1" applyAlignment="1">
      <alignment horizontal="center" vertical="center" wrapText="1"/>
    </xf>
    <xf numFmtId="0" fontId="26" fillId="3" borderId="197" xfId="0" applyFont="1" applyFill="1" applyBorder="1" applyAlignment="1">
      <alignment horizontal="justify" vertical="center" wrapText="1"/>
    </xf>
    <xf numFmtId="0" fontId="26" fillId="3" borderId="198" xfId="0" applyFont="1" applyFill="1" applyBorder="1" applyAlignment="1">
      <alignment horizontal="justify" vertical="center" wrapText="1"/>
    </xf>
    <xf numFmtId="0" fontId="22" fillId="3" borderId="196" xfId="1" applyFont="1" applyFill="1" applyBorder="1" applyAlignment="1">
      <alignment horizontal="left" vertical="center" wrapText="1"/>
    </xf>
    <xf numFmtId="0" fontId="28" fillId="2" borderId="202" xfId="1" applyFont="1" applyFill="1" applyBorder="1" applyAlignment="1">
      <alignment horizontal="justify" vertical="center" wrapText="1"/>
    </xf>
    <xf numFmtId="0" fontId="28" fillId="2" borderId="203" xfId="1" applyFont="1" applyFill="1" applyBorder="1" applyAlignment="1">
      <alignment horizontal="justify" vertical="center" wrapText="1"/>
    </xf>
    <xf numFmtId="0" fontId="28" fillId="2" borderId="204" xfId="1" applyFont="1" applyFill="1" applyBorder="1" applyAlignment="1">
      <alignment horizontal="justify" vertical="center" wrapText="1"/>
    </xf>
    <xf numFmtId="0" fontId="28" fillId="2" borderId="172" xfId="1" applyFont="1" applyFill="1" applyBorder="1" applyAlignment="1">
      <alignment horizontal="justify" vertical="center" wrapText="1"/>
    </xf>
    <xf numFmtId="0" fontId="28" fillId="2" borderId="173" xfId="1" applyFont="1" applyFill="1" applyBorder="1" applyAlignment="1">
      <alignment horizontal="justify" vertical="center" wrapText="1"/>
    </xf>
    <xf numFmtId="0" fontId="28" fillId="2" borderId="174" xfId="1" applyFont="1" applyFill="1" applyBorder="1" applyAlignment="1">
      <alignment horizontal="justify" vertical="center" wrapText="1"/>
    </xf>
    <xf numFmtId="0" fontId="23" fillId="38" borderId="205" xfId="1" applyFont="1" applyFill="1" applyBorder="1" applyAlignment="1">
      <alignment horizontal="center" vertical="center" wrapText="1"/>
    </xf>
    <xf numFmtId="0" fontId="23" fillId="38" borderId="206" xfId="1" applyFont="1" applyFill="1" applyBorder="1" applyAlignment="1">
      <alignment horizontal="center" vertical="center" wrapText="1"/>
    </xf>
    <xf numFmtId="0" fontId="23" fillId="38" borderId="207" xfId="1" applyFont="1" applyFill="1" applyBorder="1" applyAlignment="1">
      <alignment horizontal="center" vertical="center" wrapText="1"/>
    </xf>
    <xf numFmtId="0" fontId="27" fillId="2" borderId="197" xfId="1" applyFont="1" applyFill="1" applyBorder="1" applyAlignment="1">
      <alignment horizontal="left" vertical="center" wrapText="1"/>
    </xf>
    <xf numFmtId="0" fontId="27" fillId="2" borderId="206" xfId="1" applyFont="1" applyFill="1" applyBorder="1" applyAlignment="1">
      <alignment horizontal="left" vertical="center" wrapText="1"/>
    </xf>
    <xf numFmtId="0" fontId="27" fillId="2" borderId="198" xfId="1" applyFont="1" applyFill="1" applyBorder="1" applyAlignment="1">
      <alignment horizontal="left" vertical="center" wrapText="1"/>
    </xf>
    <xf numFmtId="0" fontId="25" fillId="3" borderId="140" xfId="1" applyFont="1" applyFill="1" applyBorder="1" applyAlignment="1">
      <alignment horizontal="center" vertical="center" wrapText="1"/>
    </xf>
    <xf numFmtId="0" fontId="22" fillId="3" borderId="140" xfId="1" applyFont="1" applyFill="1" applyBorder="1" applyAlignment="1">
      <alignment horizontal="center" vertical="center" wrapText="1"/>
    </xf>
    <xf numFmtId="0" fontId="25" fillId="3" borderId="131" xfId="1" applyFont="1" applyFill="1" applyBorder="1" applyAlignment="1">
      <alignment horizontal="justify" vertical="center" wrapText="1"/>
    </xf>
    <xf numFmtId="0" fontId="25" fillId="3" borderId="118" xfId="1" applyFont="1" applyFill="1" applyBorder="1" applyAlignment="1">
      <alignment horizontal="justify" vertical="center" wrapText="1"/>
    </xf>
    <xf numFmtId="0" fontId="24" fillId="3" borderId="179" xfId="1" applyFont="1" applyFill="1" applyBorder="1" applyAlignment="1">
      <alignment horizontal="center" vertical="center" wrapText="1"/>
    </xf>
    <xf numFmtId="0" fontId="22" fillId="3" borderId="179" xfId="1" applyFont="1" applyFill="1" applyBorder="1" applyAlignment="1">
      <alignment horizontal="center" vertical="center" wrapText="1"/>
    </xf>
    <xf numFmtId="0" fontId="25" fillId="3" borderId="176" xfId="1" applyFont="1" applyFill="1" applyBorder="1" applyAlignment="1">
      <alignment horizontal="justify" vertical="center" wrapText="1"/>
    </xf>
    <xf numFmtId="0" fontId="25" fillId="3" borderId="178" xfId="1" applyFont="1" applyFill="1" applyBorder="1" applyAlignment="1">
      <alignment horizontal="justify" vertical="center" wrapText="1"/>
    </xf>
    <xf numFmtId="0" fontId="17" fillId="3" borderId="135" xfId="1" applyFont="1" applyFill="1" applyBorder="1" applyAlignment="1">
      <alignment horizontal="center" vertical="center" wrapText="1"/>
    </xf>
    <xf numFmtId="0" fontId="30" fillId="34" borderId="130" xfId="1" applyFont="1" applyFill="1" applyBorder="1" applyAlignment="1">
      <alignment horizontal="center" vertical="center" wrapText="1"/>
    </xf>
    <xf numFmtId="0" fontId="30" fillId="34" borderId="208" xfId="1" applyFont="1" applyFill="1" applyBorder="1" applyAlignment="1">
      <alignment horizontal="center" vertical="center" wrapText="1"/>
    </xf>
    <xf numFmtId="0" fontId="30" fillId="34" borderId="209" xfId="1" applyFont="1" applyFill="1" applyBorder="1" applyAlignment="1">
      <alignment horizontal="center" vertical="center" wrapText="1"/>
    </xf>
    <xf numFmtId="0" fontId="30" fillId="34" borderId="202" xfId="1" applyFont="1" applyFill="1" applyBorder="1" applyAlignment="1">
      <alignment horizontal="center" vertical="center" wrapText="1"/>
    </xf>
    <xf numFmtId="0" fontId="30" fillId="34" borderId="210" xfId="1" applyFont="1" applyFill="1" applyBorder="1" applyAlignment="1">
      <alignment horizontal="center" vertical="center" wrapText="1"/>
    </xf>
    <xf numFmtId="0" fontId="39" fillId="32" borderId="130" xfId="0" applyFont="1" applyFill="1" applyBorder="1" applyAlignment="1">
      <alignment horizontal="center" vertical="center" wrapText="1"/>
    </xf>
    <xf numFmtId="0" fontId="39" fillId="32" borderId="208" xfId="0" applyFont="1" applyFill="1" applyBorder="1" applyAlignment="1">
      <alignment horizontal="center" vertical="center" wrapText="1"/>
    </xf>
    <xf numFmtId="0" fontId="39" fillId="32" borderId="210" xfId="0" applyFont="1" applyFill="1" applyBorder="1" applyAlignment="1">
      <alignment horizontal="center" vertical="center" wrapText="1"/>
    </xf>
    <xf numFmtId="0" fontId="39" fillId="32" borderId="211" xfId="0" applyFont="1" applyFill="1" applyBorder="1" applyAlignment="1">
      <alignment horizontal="center" vertical="center" wrapText="1"/>
    </xf>
    <xf numFmtId="0" fontId="39" fillId="32" borderId="209" xfId="0" applyFont="1" applyFill="1" applyBorder="1" applyAlignment="1">
      <alignment horizontal="center" vertical="center" wrapText="1"/>
    </xf>
    <xf numFmtId="9" fontId="50" fillId="32" borderId="172" xfId="3" applyFont="1" applyFill="1" applyBorder="1" applyAlignment="1">
      <alignment horizontal="center" vertical="center"/>
    </xf>
    <xf numFmtId="9" fontId="50" fillId="32" borderId="212" xfId="3" applyFont="1" applyFill="1" applyBorder="1" applyAlignment="1">
      <alignment horizontal="center" vertical="center"/>
    </xf>
    <xf numFmtId="9" fontId="50" fillId="32" borderId="213" xfId="3" applyFont="1" applyFill="1" applyBorder="1" applyAlignment="1">
      <alignment horizontal="center" vertical="center" wrapText="1"/>
    </xf>
    <xf numFmtId="9" fontId="50" fillId="32" borderId="174" xfId="3" applyFont="1" applyFill="1" applyBorder="1" applyAlignment="1">
      <alignment horizontal="center" vertical="center"/>
    </xf>
    <xf numFmtId="0" fontId="30" fillId="34" borderId="179" xfId="1" applyFont="1" applyFill="1" applyBorder="1" applyAlignment="1">
      <alignment horizontal="center" vertical="center" wrapText="1"/>
    </xf>
    <xf numFmtId="0" fontId="30" fillId="34" borderId="176" xfId="1" applyFont="1" applyFill="1" applyBorder="1" applyAlignment="1">
      <alignment horizontal="center" vertical="center" wrapText="1"/>
    </xf>
    <xf numFmtId="0" fontId="42" fillId="34" borderId="179" xfId="1" applyFont="1" applyFill="1" applyBorder="1" applyAlignment="1">
      <alignment horizontal="center" vertical="center" wrapText="1"/>
    </xf>
    <xf numFmtId="0" fontId="42" fillId="34" borderId="176" xfId="1" applyFont="1" applyFill="1" applyBorder="1" applyAlignment="1">
      <alignment horizontal="center" vertical="center" wrapText="1"/>
    </xf>
    <xf numFmtId="0" fontId="39" fillId="32" borderId="188" xfId="0" applyFont="1" applyFill="1" applyBorder="1" applyAlignment="1">
      <alignment horizontal="center" vertical="center" wrapText="1"/>
    </xf>
    <xf numFmtId="0" fontId="39" fillId="32" borderId="170" xfId="0" applyFont="1" applyFill="1" applyBorder="1" applyAlignment="1">
      <alignment horizontal="center" vertical="center" wrapText="1"/>
    </xf>
    <xf numFmtId="9" fontId="50" fillId="32" borderId="179" xfId="3" applyFont="1" applyFill="1" applyBorder="1" applyAlignment="1">
      <alignment horizontal="center" vertical="center"/>
    </xf>
    <xf numFmtId="9" fontId="50" fillId="32" borderId="179" xfId="3" applyFont="1" applyFill="1" applyBorder="1" applyAlignment="1">
      <alignment horizontal="center" vertical="center" wrapText="1"/>
    </xf>
    <xf numFmtId="9" fontId="50" fillId="32" borderId="184" xfId="3" applyFont="1" applyFill="1" applyBorder="1" applyAlignment="1">
      <alignment horizontal="center" vertical="center" wrapText="1"/>
    </xf>
    <xf numFmtId="9" fontId="24" fillId="6" borderId="137" xfId="1" applyNumberFormat="1" applyFont="1" applyFill="1" applyBorder="1" applyAlignment="1">
      <alignment horizontal="center" vertical="center" wrapText="1"/>
    </xf>
    <xf numFmtId="9" fontId="24" fillId="6" borderId="203" xfId="1" applyNumberFormat="1" applyFont="1" applyFill="1" applyBorder="1" applyAlignment="1">
      <alignment horizontal="center" vertical="center" wrapText="1"/>
    </xf>
    <xf numFmtId="9" fontId="24" fillId="6" borderId="214" xfId="1" applyNumberFormat="1" applyFont="1" applyFill="1" applyBorder="1" applyAlignment="1">
      <alignment horizontal="center" vertical="center" wrapText="1"/>
    </xf>
    <xf numFmtId="0" fontId="34" fillId="3" borderId="188" xfId="1" applyFont="1" applyFill="1" applyBorder="1" applyAlignment="1">
      <alignment horizontal="justify" vertical="center" wrapText="1"/>
    </xf>
    <xf numFmtId="0" fontId="34" fillId="3" borderId="172" xfId="1" applyFont="1" applyFill="1" applyBorder="1" applyAlignment="1">
      <alignment horizontal="left" vertical="center" wrapText="1"/>
    </xf>
    <xf numFmtId="0" fontId="34" fillId="3" borderId="212" xfId="1" applyFont="1" applyFill="1" applyBorder="1" applyAlignment="1">
      <alignment horizontal="left" vertical="center" wrapText="1"/>
    </xf>
    <xf numFmtId="0" fontId="34" fillId="3" borderId="188" xfId="1" applyFont="1" applyFill="1" applyBorder="1" applyAlignment="1">
      <alignment horizontal="center" vertical="center" wrapText="1"/>
    </xf>
    <xf numFmtId="0" fontId="34" fillId="3" borderId="172" xfId="1" applyFont="1" applyFill="1" applyBorder="1" applyAlignment="1">
      <alignment horizontal="center" vertical="center" wrapText="1"/>
    </xf>
    <xf numFmtId="9" fontId="33" fillId="39" borderId="130" xfId="3" applyFont="1" applyFill="1" applyBorder="1" applyAlignment="1">
      <alignment horizontal="center" vertical="center"/>
    </xf>
    <xf numFmtId="9" fontId="36" fillId="39" borderId="208" xfId="3" applyFont="1" applyFill="1" applyBorder="1" applyAlignment="1">
      <alignment horizontal="center" vertical="center"/>
    </xf>
    <xf numFmtId="9" fontId="36" fillId="39" borderId="208" xfId="3" applyFont="1" applyFill="1" applyBorder="1" applyAlignment="1">
      <alignment horizontal="justify" vertical="center" wrapText="1"/>
    </xf>
    <xf numFmtId="9" fontId="20" fillId="3" borderId="208" xfId="3" applyFont="1" applyFill="1" applyBorder="1" applyAlignment="1">
      <alignment horizontal="center" vertical="center"/>
    </xf>
    <xf numFmtId="9" fontId="33" fillId="3" borderId="215" xfId="3" applyFont="1" applyFill="1" applyBorder="1" applyAlignment="1">
      <alignment horizontal="center" vertical="center"/>
    </xf>
    <xf numFmtId="9" fontId="33" fillId="3" borderId="216" xfId="3" applyFont="1" applyFill="1" applyBorder="1" applyAlignment="1">
      <alignment horizontal="center" vertical="center"/>
    </xf>
    <xf numFmtId="0" fontId="24" fillId="2" borderId="188" xfId="1" applyFont="1" applyFill="1" applyBorder="1" applyAlignment="1">
      <alignment horizontal="center" vertical="center" wrapText="1"/>
    </xf>
    <xf numFmtId="0" fontId="33" fillId="2" borderId="188" xfId="1" applyFont="1" applyFill="1" applyBorder="1" applyAlignment="1">
      <alignment horizontal="justify" vertical="center" wrapText="1"/>
    </xf>
    <xf numFmtId="0" fontId="34" fillId="2" borderId="188" xfId="1" applyFont="1" applyFill="1" applyBorder="1" applyAlignment="1">
      <alignment horizontal="justify" vertical="center" wrapText="1"/>
    </xf>
    <xf numFmtId="0" fontId="35" fillId="3" borderId="188" xfId="1" applyFont="1" applyFill="1" applyBorder="1" applyAlignment="1">
      <alignment horizontal="center" vertical="center" wrapText="1"/>
    </xf>
    <xf numFmtId="164" fontId="34" fillId="3" borderId="172" xfId="1" applyNumberFormat="1" applyFont="1" applyFill="1" applyBorder="1" applyAlignment="1">
      <alignment horizontal="center" vertical="center" wrapText="1"/>
    </xf>
    <xf numFmtId="9" fontId="24" fillId="6" borderId="217" xfId="1" applyNumberFormat="1" applyFont="1" applyFill="1" applyBorder="1" applyAlignment="1">
      <alignment horizontal="center" vertical="center" wrapText="1"/>
    </xf>
    <xf numFmtId="9" fontId="24" fillId="6" borderId="133" xfId="1" applyNumberFormat="1" applyFont="1" applyFill="1" applyBorder="1" applyAlignment="1">
      <alignment horizontal="center" vertical="center" wrapText="1"/>
    </xf>
    <xf numFmtId="9" fontId="24" fillId="6" borderId="212" xfId="1" applyNumberFormat="1" applyFont="1" applyFill="1" applyBorder="1" applyAlignment="1">
      <alignment horizontal="center" vertical="center" wrapText="1"/>
    </xf>
    <xf numFmtId="9" fontId="22" fillId="36" borderId="188" xfId="1" applyNumberFormat="1" applyFont="1" applyFill="1" applyBorder="1" applyAlignment="1">
      <alignment horizontal="center" vertical="center" wrapText="1"/>
    </xf>
    <xf numFmtId="9" fontId="22" fillId="36" borderId="172" xfId="1" applyNumberFormat="1" applyFont="1" applyFill="1" applyBorder="1" applyAlignment="1">
      <alignment horizontal="center" vertical="center" wrapText="1"/>
    </xf>
    <xf numFmtId="0" fontId="36" fillId="0" borderId="188" xfId="1" applyFont="1" applyBorder="1" applyAlignment="1">
      <alignment horizontal="justify" vertical="center" wrapText="1"/>
    </xf>
    <xf numFmtId="9" fontId="36" fillId="39" borderId="188" xfId="3" applyFont="1" applyFill="1" applyBorder="1" applyAlignment="1">
      <alignment horizontal="center" vertical="center"/>
    </xf>
    <xf numFmtId="9" fontId="36" fillId="39" borderId="188" xfId="3" applyFont="1" applyFill="1" applyBorder="1" applyAlignment="1">
      <alignment horizontal="justify" vertical="center" wrapText="1"/>
    </xf>
    <xf numFmtId="9" fontId="20" fillId="3" borderId="188" xfId="3" applyFont="1" applyFill="1" applyBorder="1" applyAlignment="1">
      <alignment horizontal="center" vertical="center"/>
    </xf>
    <xf numFmtId="9" fontId="33" fillId="3" borderId="188" xfId="3" applyFont="1" applyFill="1" applyBorder="1" applyAlignment="1">
      <alignment horizontal="center" vertical="center"/>
    </xf>
    <xf numFmtId="9" fontId="33" fillId="3" borderId="170" xfId="3" applyFont="1" applyFill="1" applyBorder="1" applyAlignment="1">
      <alignment horizontal="center" vertical="center"/>
    </xf>
    <xf numFmtId="0" fontId="62" fillId="3" borderId="188" xfId="4" applyFont="1" applyFill="1" applyBorder="1" applyAlignment="1">
      <alignment horizontal="justify" vertical="center" wrapText="1"/>
    </xf>
    <xf numFmtId="0" fontId="61" fillId="3" borderId="188" xfId="1" applyFont="1" applyFill="1" applyBorder="1" applyAlignment="1">
      <alignment horizontal="justify" vertical="center" wrapText="1"/>
    </xf>
    <xf numFmtId="9" fontId="24" fillId="6" borderId="188" xfId="1" applyNumberFormat="1" applyFont="1" applyFill="1" applyBorder="1" applyAlignment="1">
      <alignment horizontal="center" vertical="center" wrapText="1"/>
    </xf>
    <xf numFmtId="164" fontId="24" fillId="36" borderId="188" xfId="1" applyNumberFormat="1" applyFont="1" applyFill="1" applyBorder="1" applyAlignment="1">
      <alignment horizontal="center" vertical="center" wrapText="1"/>
    </xf>
    <xf numFmtId="164" fontId="24" fillId="36" borderId="172" xfId="1" applyNumberFormat="1" applyFont="1" applyFill="1" applyBorder="1" applyAlignment="1">
      <alignment horizontal="center" vertical="center" wrapText="1"/>
    </xf>
    <xf numFmtId="0" fontId="36" fillId="2" borderId="188" xfId="1" applyFont="1" applyFill="1" applyBorder="1" applyAlignment="1">
      <alignment horizontal="justify" vertical="center" wrapText="1"/>
    </xf>
    <xf numFmtId="0" fontId="34" fillId="3" borderId="172" xfId="1" applyFont="1" applyFill="1" applyBorder="1" applyAlignment="1">
      <alignment horizontal="justify" vertical="center" wrapText="1"/>
    </xf>
    <xf numFmtId="0" fontId="34" fillId="3" borderId="212" xfId="1" applyFont="1" applyFill="1" applyBorder="1" applyAlignment="1">
      <alignment horizontal="justify" vertical="center" wrapText="1"/>
    </xf>
    <xf numFmtId="0" fontId="34" fillId="3" borderId="133" xfId="1" applyFont="1" applyFill="1" applyBorder="1" applyAlignment="1">
      <alignment horizontal="center" vertical="center" wrapText="1"/>
    </xf>
    <xf numFmtId="9" fontId="24" fillId="36" borderId="188" xfId="1" applyNumberFormat="1" applyFont="1" applyFill="1" applyBorder="1" applyAlignment="1">
      <alignment horizontal="center" vertical="center" wrapText="1"/>
    </xf>
    <xf numFmtId="9" fontId="24" fillId="36" borderId="172" xfId="1" applyNumberFormat="1" applyFont="1" applyFill="1" applyBorder="1" applyAlignment="1">
      <alignment horizontal="center" vertical="center" wrapText="1"/>
    </xf>
    <xf numFmtId="0" fontId="103" fillId="37" borderId="188" xfId="1" applyFont="1" applyFill="1" applyBorder="1" applyAlignment="1">
      <alignment horizontal="center" vertical="center" wrapText="1"/>
    </xf>
    <xf numFmtId="0" fontId="103" fillId="37" borderId="172" xfId="1" applyFont="1" applyFill="1" applyBorder="1" applyAlignment="1">
      <alignment horizontal="center" vertical="center" wrapText="1"/>
    </xf>
    <xf numFmtId="0" fontId="33" fillId="3" borderId="188" xfId="1" applyFont="1" applyFill="1" applyBorder="1" applyAlignment="1">
      <alignment horizontal="justify" vertical="center" wrapText="1"/>
    </xf>
    <xf numFmtId="9" fontId="24" fillId="6" borderId="188" xfId="1" applyNumberFormat="1" applyFont="1" applyFill="1" applyBorder="1" applyAlignment="1">
      <alignment horizontal="center" vertical="center" wrapText="1"/>
    </xf>
    <xf numFmtId="9" fontId="36" fillId="39" borderId="188" xfId="3" applyFont="1" applyFill="1" applyBorder="1" applyAlignment="1">
      <alignment horizontal="justify" vertical="center"/>
    </xf>
    <xf numFmtId="9" fontId="24" fillId="36" borderId="188" xfId="3" applyFont="1" applyFill="1" applyBorder="1" applyAlignment="1">
      <alignment horizontal="center" vertical="center" wrapText="1"/>
    </xf>
    <xf numFmtId="9" fontId="24" fillId="6" borderId="217" xfId="1" applyNumberFormat="1" applyFont="1" applyFill="1" applyBorder="1" applyAlignment="1">
      <alignment vertical="center" wrapText="1"/>
    </xf>
    <xf numFmtId="9" fontId="24" fillId="6" borderId="212" xfId="1" applyNumberFormat="1" applyFont="1" applyFill="1" applyBorder="1" applyAlignment="1">
      <alignment vertical="center" wrapText="1"/>
    </xf>
    <xf numFmtId="0" fontId="34" fillId="3" borderId="188" xfId="1" applyFont="1" applyFill="1" applyBorder="1" applyAlignment="1">
      <alignment horizontal="justify" vertical="center" wrapText="1"/>
    </xf>
    <xf numFmtId="9" fontId="24" fillId="36" borderId="188" xfId="3" applyFont="1" applyFill="1" applyBorder="1" applyAlignment="1">
      <alignment horizontal="center" vertical="center" wrapText="1"/>
    </xf>
    <xf numFmtId="9" fontId="24" fillId="36" borderId="172" xfId="3" applyFont="1" applyFill="1" applyBorder="1" applyAlignment="1">
      <alignment horizontal="center" vertical="center" wrapText="1"/>
    </xf>
    <xf numFmtId="9" fontId="24" fillId="6" borderId="133" xfId="1" applyNumberFormat="1" applyFont="1" applyFill="1" applyBorder="1" applyAlignment="1">
      <alignment vertical="center" wrapText="1"/>
    </xf>
    <xf numFmtId="0" fontId="103" fillId="37" borderId="217" xfId="1" applyFont="1" applyFill="1" applyBorder="1" applyAlignment="1">
      <alignment horizontal="center" vertical="center" wrapText="1"/>
    </xf>
    <xf numFmtId="0" fontId="103" fillId="37" borderId="133" xfId="1" applyFont="1" applyFill="1" applyBorder="1" applyAlignment="1">
      <alignment horizontal="center" vertical="center" wrapText="1"/>
    </xf>
    <xf numFmtId="9" fontId="36" fillId="37" borderId="188" xfId="3" applyFont="1" applyFill="1" applyBorder="1" applyAlignment="1">
      <alignment horizontal="center" vertical="center"/>
    </xf>
    <xf numFmtId="9" fontId="36" fillId="37" borderId="188" xfId="3" applyFont="1" applyFill="1" applyBorder="1" applyAlignment="1">
      <alignment horizontal="justify" vertical="center"/>
    </xf>
    <xf numFmtId="14" fontId="34" fillId="3" borderId="172" xfId="1" applyNumberFormat="1" applyFont="1" applyFill="1" applyBorder="1" applyAlignment="1">
      <alignment horizontal="center" vertical="center" wrapText="1"/>
    </xf>
    <xf numFmtId="164" fontId="34" fillId="37" borderId="172" xfId="1" applyNumberFormat="1" applyFont="1" applyFill="1" applyBorder="1" applyAlignment="1">
      <alignment horizontal="center" vertical="center" wrapText="1"/>
    </xf>
    <xf numFmtId="0" fontId="24" fillId="2" borderId="179" xfId="1" applyFont="1" applyFill="1" applyBorder="1" applyAlignment="1">
      <alignment horizontal="center" vertical="center" wrapText="1"/>
    </xf>
    <xf numFmtId="0" fontId="34" fillId="2" borderId="179" xfId="1" applyFont="1" applyFill="1" applyBorder="1" applyAlignment="1">
      <alignment horizontal="justify" vertical="center" wrapText="1"/>
    </xf>
    <xf numFmtId="0" fontId="35" fillId="3" borderId="179" xfId="1" applyFont="1" applyFill="1" applyBorder="1" applyAlignment="1">
      <alignment horizontal="center" vertical="center" wrapText="1"/>
    </xf>
    <xf numFmtId="14" fontId="34" fillId="3" borderId="176" xfId="1" applyNumberFormat="1" applyFont="1" applyFill="1" applyBorder="1" applyAlignment="1">
      <alignment horizontal="center" vertical="center" wrapText="1"/>
    </xf>
    <xf numFmtId="164" fontId="24" fillId="36" borderId="179" xfId="1" applyNumberFormat="1" applyFont="1" applyFill="1" applyBorder="1" applyAlignment="1">
      <alignment horizontal="center" vertical="center" wrapText="1"/>
    </xf>
    <xf numFmtId="9" fontId="24" fillId="6" borderId="179" xfId="1" applyNumberFormat="1" applyFont="1" applyFill="1" applyBorder="1" applyAlignment="1">
      <alignment horizontal="center" vertical="center" wrapText="1"/>
    </xf>
    <xf numFmtId="164" fontId="24" fillId="36" borderId="176" xfId="1" applyNumberFormat="1" applyFont="1" applyFill="1" applyBorder="1" applyAlignment="1">
      <alignment horizontal="center" vertical="center" wrapText="1"/>
    </xf>
    <xf numFmtId="0" fontId="34" fillId="3" borderId="218" xfId="1" applyFont="1" applyFill="1" applyBorder="1" applyAlignment="1">
      <alignment horizontal="justify" vertical="center" wrapText="1"/>
    </xf>
    <xf numFmtId="0" fontId="34" fillId="3" borderId="219" xfId="1" applyFont="1" applyFill="1" applyBorder="1" applyAlignment="1">
      <alignment horizontal="justify" vertical="center" wrapText="1"/>
    </xf>
    <xf numFmtId="9" fontId="33" fillId="39" borderId="220" xfId="3" applyFont="1" applyFill="1" applyBorder="1" applyAlignment="1">
      <alignment horizontal="center" vertical="center"/>
    </xf>
    <xf numFmtId="9" fontId="36" fillId="39" borderId="213" xfId="3" applyFont="1" applyFill="1" applyBorder="1" applyAlignment="1">
      <alignment horizontal="center" vertical="center"/>
    </xf>
    <xf numFmtId="9" fontId="36" fillId="39" borderId="179" xfId="3" applyFont="1" applyFill="1" applyBorder="1" applyAlignment="1">
      <alignment horizontal="justify" vertical="center" wrapText="1"/>
    </xf>
    <xf numFmtId="9" fontId="20" fillId="3" borderId="179" xfId="3" applyFont="1" applyFill="1" applyBorder="1" applyAlignment="1">
      <alignment horizontal="center" vertical="center"/>
    </xf>
    <xf numFmtId="0" fontId="31" fillId="33" borderId="137" xfId="1" applyFont="1" applyFill="1" applyBorder="1" applyAlignment="1">
      <alignment horizontal="center" vertical="center" wrapText="1"/>
    </xf>
    <xf numFmtId="0" fontId="31" fillId="33" borderId="203" xfId="1" applyFont="1" applyFill="1" applyBorder="1" applyAlignment="1">
      <alignment horizontal="center" vertical="center" wrapText="1"/>
    </xf>
    <xf numFmtId="0" fontId="31" fillId="33" borderId="204" xfId="1" applyFont="1" applyFill="1" applyBorder="1" applyAlignment="1">
      <alignment horizontal="center" vertical="center" wrapText="1"/>
    </xf>
    <xf numFmtId="0" fontId="22" fillId="2" borderId="172" xfId="1" applyFont="1" applyFill="1" applyBorder="1" applyAlignment="1">
      <alignment horizontal="center" vertical="center"/>
    </xf>
    <xf numFmtId="0" fontId="22" fillId="2" borderId="133" xfId="1" applyFont="1" applyFill="1" applyBorder="1" applyAlignment="1">
      <alignment horizontal="center" vertical="center"/>
    </xf>
    <xf numFmtId="0" fontId="22" fillId="2" borderId="174" xfId="1" applyFont="1" applyFill="1" applyBorder="1" applyAlignment="1">
      <alignment horizontal="center" vertical="center"/>
    </xf>
    <xf numFmtId="0" fontId="27" fillId="2" borderId="172" xfId="1" applyFont="1" applyFill="1" applyBorder="1" applyAlignment="1">
      <alignment horizontal="left" vertical="center" wrapText="1"/>
    </xf>
    <xf numFmtId="0" fontId="27" fillId="2" borderId="133" xfId="1" applyFont="1" applyFill="1" applyBorder="1" applyAlignment="1">
      <alignment horizontal="left" vertical="center" wrapText="1"/>
    </xf>
    <xf numFmtId="0" fontId="27" fillId="2" borderId="174" xfId="1" applyFont="1" applyFill="1" applyBorder="1" applyAlignment="1">
      <alignment horizontal="left" vertical="center" wrapText="1"/>
    </xf>
    <xf numFmtId="0" fontId="104" fillId="30" borderId="217" xfId="1" applyFont="1" applyFill="1" applyBorder="1" applyAlignment="1">
      <alignment horizontal="center" vertical="center" wrapText="1"/>
    </xf>
    <xf numFmtId="0" fontId="104" fillId="30" borderId="133" xfId="1" applyFont="1" applyFill="1" applyBorder="1" applyAlignment="1">
      <alignment horizontal="center" vertical="center" wrapText="1"/>
    </xf>
    <xf numFmtId="0" fontId="104" fillId="30" borderId="174" xfId="1" applyFont="1" applyFill="1" applyBorder="1" applyAlignment="1">
      <alignment horizontal="center" vertical="center" wrapText="1"/>
    </xf>
    <xf numFmtId="0" fontId="27" fillId="3" borderId="172" xfId="1" applyFont="1" applyFill="1" applyBorder="1" applyAlignment="1">
      <alignment horizontal="justify" vertical="center" wrapText="1"/>
    </xf>
    <xf numFmtId="0" fontId="27" fillId="3" borderId="133" xfId="1" applyFont="1" applyFill="1" applyBorder="1" applyAlignment="1">
      <alignment horizontal="justify" vertical="center" wrapText="1"/>
    </xf>
    <xf numFmtId="0" fontId="27" fillId="3" borderId="174" xfId="1" applyFont="1" applyFill="1" applyBorder="1" applyAlignment="1">
      <alignment horizontal="justify" vertical="center" wrapText="1"/>
    </xf>
    <xf numFmtId="0" fontId="27" fillId="3" borderId="176" xfId="1" applyFont="1" applyFill="1" applyBorder="1" applyAlignment="1">
      <alignment horizontal="justify" vertical="center" wrapText="1"/>
    </xf>
    <xf numFmtId="0" fontId="27" fillId="3" borderId="177" xfId="1" applyFont="1" applyFill="1" applyBorder="1" applyAlignment="1">
      <alignment horizontal="justify" vertical="center" wrapText="1"/>
    </xf>
    <xf numFmtId="0" fontId="27" fillId="3" borderId="178" xfId="1" applyFont="1" applyFill="1" applyBorder="1" applyAlignment="1">
      <alignment horizontal="justify" vertical="center" wrapText="1"/>
    </xf>
    <xf numFmtId="0" fontId="30" fillId="34" borderId="137" xfId="1" applyFont="1" applyFill="1" applyBorder="1" applyAlignment="1">
      <alignment horizontal="center" vertical="center" wrapText="1"/>
    </xf>
    <xf numFmtId="0" fontId="30" fillId="34" borderId="203" xfId="1" applyFont="1" applyFill="1" applyBorder="1" applyAlignment="1">
      <alignment horizontal="center" vertical="center" wrapText="1"/>
    </xf>
    <xf numFmtId="0" fontId="30" fillId="34" borderId="204" xfId="1" applyFont="1" applyFill="1" applyBorder="1" applyAlignment="1">
      <alignment horizontal="center" vertical="center" wrapText="1"/>
    </xf>
    <xf numFmtId="0" fontId="115" fillId="34" borderId="215" xfId="1" applyFont="1" applyFill="1" applyBorder="1" applyAlignment="1">
      <alignment horizontal="center" vertical="center" wrapText="1"/>
    </xf>
    <xf numFmtId="0" fontId="30" fillId="34" borderId="135" xfId="1" applyFont="1" applyFill="1" applyBorder="1" applyAlignment="1">
      <alignment horizontal="center" vertical="center" wrapText="1"/>
    </xf>
    <xf numFmtId="0" fontId="30" fillId="34" borderId="211" xfId="1" applyFont="1" applyFill="1" applyBorder="1" applyAlignment="1">
      <alignment horizontal="center" vertical="center" wrapText="1"/>
    </xf>
    <xf numFmtId="0" fontId="30" fillId="34" borderId="215" xfId="1" applyFont="1" applyFill="1" applyBorder="1" applyAlignment="1">
      <alignment horizontal="center" vertical="center" wrapText="1"/>
    </xf>
    <xf numFmtId="0" fontId="30" fillId="34" borderId="214" xfId="1" applyFont="1" applyFill="1" applyBorder="1" applyAlignment="1">
      <alignment horizontal="center" vertical="center" wrapText="1"/>
    </xf>
    <xf numFmtId="0" fontId="29" fillId="32" borderId="215" xfId="0" applyFont="1" applyFill="1" applyBorder="1" applyAlignment="1">
      <alignment horizontal="center" vertical="center" wrapText="1"/>
    </xf>
    <xf numFmtId="0" fontId="29" fillId="32" borderId="210" xfId="0" applyFont="1" applyFill="1" applyBorder="1" applyAlignment="1">
      <alignment horizontal="center" vertical="center" wrapText="1"/>
    </xf>
    <xf numFmtId="0" fontId="29" fillId="32" borderId="135" xfId="0" applyFont="1" applyFill="1" applyBorder="1" applyAlignment="1">
      <alignment horizontal="center" vertical="center" wrapText="1"/>
    </xf>
    <xf numFmtId="0" fontId="29" fillId="32" borderId="211" xfId="0" applyFont="1" applyFill="1" applyBorder="1" applyAlignment="1">
      <alignment horizontal="center" vertical="center" wrapText="1"/>
    </xf>
    <xf numFmtId="9" fontId="50" fillId="32" borderId="217" xfId="3" applyFont="1" applyFill="1" applyBorder="1" applyAlignment="1">
      <alignment horizontal="center" vertical="center"/>
    </xf>
    <xf numFmtId="0" fontId="42" fillId="34" borderId="179" xfId="1" applyFont="1" applyFill="1" applyBorder="1" applyAlignment="1">
      <alignment horizontal="center" vertical="center" wrapText="1"/>
    </xf>
    <xf numFmtId="9" fontId="50" fillId="32" borderId="188" xfId="3" applyFont="1" applyFill="1" applyBorder="1" applyAlignment="1">
      <alignment horizontal="center" vertical="center"/>
    </xf>
    <xf numFmtId="9" fontId="22" fillId="36" borderId="179" xfId="1" applyNumberFormat="1" applyFont="1" applyFill="1" applyBorder="1" applyAlignment="1">
      <alignment horizontal="center" vertical="center" wrapText="1"/>
    </xf>
    <xf numFmtId="9" fontId="36" fillId="37" borderId="179" xfId="3" applyFont="1" applyFill="1" applyBorder="1" applyAlignment="1">
      <alignment horizontal="center" vertical="center"/>
    </xf>
    <xf numFmtId="9" fontId="36" fillId="37" borderId="179" xfId="3" applyFont="1" applyFill="1" applyBorder="1" applyAlignment="1">
      <alignment horizontal="justify" vertical="center" wrapText="1"/>
    </xf>
    <xf numFmtId="9" fontId="36" fillId="37" borderId="179" xfId="3" applyFont="1" applyFill="1" applyBorder="1" applyAlignment="1">
      <alignment horizontal="justify" vertical="center"/>
    </xf>
    <xf numFmtId="9" fontId="33" fillId="3" borderId="179" xfId="3" applyFont="1" applyFill="1" applyBorder="1" applyAlignment="1">
      <alignment horizontal="center" vertical="center"/>
    </xf>
    <xf numFmtId="9" fontId="33" fillId="3" borderId="184" xfId="3" applyFont="1" applyFill="1" applyBorder="1" applyAlignment="1">
      <alignment horizontal="center" vertical="center"/>
    </xf>
    <xf numFmtId="0" fontId="116" fillId="42" borderId="145" xfId="0" applyFont="1" applyFill="1" applyBorder="1" applyAlignment="1">
      <alignment horizontal="left" vertical="center" wrapText="1"/>
    </xf>
    <xf numFmtId="0" fontId="119" fillId="42" borderId="146" xfId="0" applyFont="1" applyFill="1" applyBorder="1" applyAlignment="1">
      <alignment horizontal="center" vertical="center" wrapText="1"/>
    </xf>
    <xf numFmtId="0" fontId="119" fillId="42" borderId="221" xfId="0" applyFont="1" applyFill="1" applyBorder="1" applyAlignment="1">
      <alignment horizontal="center" vertical="center" wrapText="1"/>
    </xf>
    <xf numFmtId="0" fontId="119" fillId="42" borderId="149" xfId="0" applyFont="1" applyFill="1" applyBorder="1" applyAlignment="1">
      <alignment horizontal="center" vertical="center" wrapText="1"/>
    </xf>
    <xf numFmtId="0" fontId="119" fillId="42" borderId="145" xfId="0" applyFont="1" applyFill="1" applyBorder="1" applyAlignment="1">
      <alignment horizontal="center" vertical="center" wrapText="1"/>
    </xf>
    <xf numFmtId="0" fontId="119" fillId="42" borderId="145" xfId="0" applyFont="1" applyFill="1" applyBorder="1" applyAlignment="1">
      <alignment horizontal="center" vertical="center" wrapText="1"/>
    </xf>
    <xf numFmtId="0" fontId="118" fillId="42" borderId="145" xfId="0" applyFont="1" applyFill="1" applyBorder="1" applyAlignment="1">
      <alignment horizontal="left" vertical="center" wrapText="1"/>
    </xf>
    <xf numFmtId="0" fontId="118" fillId="42" borderId="145" xfId="0" applyFont="1" applyFill="1" applyBorder="1" applyAlignment="1">
      <alignment horizontal="center" vertical="center" wrapText="1"/>
    </xf>
    <xf numFmtId="0" fontId="118" fillId="42" borderId="145" xfId="0" applyFont="1" applyFill="1" applyBorder="1" applyAlignment="1">
      <alignment horizontal="left" vertical="center" wrapText="1"/>
    </xf>
    <xf numFmtId="0" fontId="22" fillId="3" borderId="130" xfId="1" applyFont="1" applyFill="1" applyBorder="1" applyAlignment="1">
      <alignment horizontal="center" vertical="center"/>
    </xf>
    <xf numFmtId="0" fontId="27" fillId="2" borderId="222" xfId="1" applyFont="1" applyFill="1" applyBorder="1" applyAlignment="1">
      <alignment vertical="center" wrapText="1"/>
    </xf>
    <xf numFmtId="0" fontId="27" fillId="2" borderId="223" xfId="1" applyFont="1" applyFill="1" applyBorder="1" applyAlignment="1">
      <alignment vertical="center"/>
    </xf>
    <xf numFmtId="0" fontId="27" fillId="2" borderId="224" xfId="1" applyFont="1" applyFill="1" applyBorder="1" applyAlignment="1">
      <alignment vertical="center"/>
    </xf>
    <xf numFmtId="0" fontId="27" fillId="2" borderId="225" xfId="1" applyFont="1" applyFill="1" applyBorder="1" applyAlignment="1">
      <alignment vertical="center" wrapText="1"/>
    </xf>
    <xf numFmtId="0" fontId="27" fillId="2" borderId="226" xfId="1" applyFont="1" applyFill="1" applyBorder="1" applyAlignment="1">
      <alignment vertical="center"/>
    </xf>
    <xf numFmtId="0" fontId="27" fillId="2" borderId="227" xfId="1" applyFont="1" applyFill="1" applyBorder="1" applyAlignment="1">
      <alignment vertical="center"/>
    </xf>
    <xf numFmtId="0" fontId="39" fillId="32" borderId="202" xfId="0" applyFont="1" applyFill="1" applyBorder="1" applyAlignment="1">
      <alignment horizontal="center" vertical="center" wrapText="1"/>
    </xf>
    <xf numFmtId="9" fontId="111" fillId="32" borderId="213" xfId="3" applyFont="1" applyFill="1" applyBorder="1" applyAlignment="1">
      <alignment horizontal="center" vertical="center" wrapText="1"/>
    </xf>
    <xf numFmtId="0" fontId="42" fillId="34" borderId="184" xfId="1" applyFont="1" applyFill="1" applyBorder="1" applyAlignment="1">
      <alignment horizontal="center" vertical="center" wrapText="1"/>
    </xf>
    <xf numFmtId="0" fontId="39" fillId="32" borderId="172" xfId="0" applyFont="1" applyFill="1" applyBorder="1" applyAlignment="1">
      <alignment horizontal="center" vertical="center" wrapText="1"/>
    </xf>
    <xf numFmtId="0" fontId="36" fillId="3" borderId="188" xfId="1" applyFont="1" applyFill="1" applyBorder="1" applyAlignment="1">
      <alignment horizontal="justify" vertical="center" wrapText="1"/>
    </xf>
    <xf numFmtId="0" fontId="105" fillId="62" borderId="188" xfId="0" applyFont="1" applyFill="1" applyBorder="1" applyAlignment="1">
      <alignment horizontal="left" vertical="center"/>
    </xf>
    <xf numFmtId="0" fontId="20" fillId="3" borderId="188" xfId="0" applyFont="1" applyFill="1" applyBorder="1"/>
    <xf numFmtId="9" fontId="33" fillId="3" borderId="188" xfId="0" applyNumberFormat="1" applyFont="1" applyFill="1" applyBorder="1" applyAlignment="1">
      <alignment horizontal="center" vertical="center"/>
    </xf>
    <xf numFmtId="9" fontId="33" fillId="3" borderId="170" xfId="0" applyNumberFormat="1" applyFont="1" applyFill="1" applyBorder="1" applyAlignment="1">
      <alignment horizontal="center" vertical="center"/>
    </xf>
    <xf numFmtId="0" fontId="37" fillId="2" borderId="188" xfId="1" applyFont="1" applyFill="1" applyBorder="1" applyAlignment="1">
      <alignment horizontal="center" vertical="center" wrapText="1"/>
    </xf>
    <xf numFmtId="14" fontId="36" fillId="2" borderId="172" xfId="1" applyNumberFormat="1" applyFont="1" applyFill="1" applyBorder="1" applyAlignment="1">
      <alignment horizontal="center" vertical="center" wrapText="1"/>
    </xf>
    <xf numFmtId="9" fontId="35" fillId="6" borderId="188" xfId="1" applyNumberFormat="1" applyFont="1" applyFill="1" applyBorder="1" applyAlignment="1">
      <alignment horizontal="center" vertical="center" wrapText="1"/>
    </xf>
    <xf numFmtId="9" fontId="35" fillId="36" borderId="188" xfId="1" applyNumberFormat="1" applyFont="1" applyFill="1" applyBorder="1" applyAlignment="1">
      <alignment horizontal="center" vertical="center" wrapText="1"/>
    </xf>
    <xf numFmtId="9" fontId="35" fillId="36" borderId="170" xfId="1" applyNumberFormat="1" applyFont="1" applyFill="1" applyBorder="1" applyAlignment="1">
      <alignment horizontal="center" vertical="center" wrapText="1"/>
    </xf>
    <xf numFmtId="0" fontId="36" fillId="3" borderId="217" xfId="1" applyFont="1" applyFill="1" applyBorder="1" applyAlignment="1">
      <alignment horizontal="justify" vertical="center" wrapText="1"/>
    </xf>
    <xf numFmtId="0" fontId="36" fillId="3" borderId="133" xfId="1" applyFont="1" applyFill="1" applyBorder="1" applyAlignment="1">
      <alignment horizontal="justify" vertical="center" wrapText="1"/>
    </xf>
    <xf numFmtId="0" fontId="36" fillId="3" borderId="188" xfId="1" applyFont="1" applyFill="1" applyBorder="1" applyAlignment="1">
      <alignment horizontal="left" vertical="center" wrapText="1"/>
    </xf>
    <xf numFmtId="0" fontId="36" fillId="3" borderId="188" xfId="1" applyFont="1" applyFill="1" applyBorder="1" applyAlignment="1">
      <alignment horizontal="left" vertical="center"/>
    </xf>
    <xf numFmtId="0" fontId="34" fillId="3" borderId="188" xfId="1" applyFont="1" applyFill="1" applyBorder="1" applyAlignment="1">
      <alignment horizontal="center" vertical="center"/>
    </xf>
    <xf numFmtId="0" fontId="34" fillId="3" borderId="172" xfId="1" applyFont="1" applyFill="1" applyBorder="1" applyAlignment="1">
      <alignment horizontal="center" vertical="center"/>
    </xf>
    <xf numFmtId="14" fontId="34" fillId="2" borderId="172" xfId="1" applyNumberFormat="1" applyFont="1" applyFill="1" applyBorder="1" applyAlignment="1">
      <alignment horizontal="center" vertical="center" wrapText="1"/>
    </xf>
    <xf numFmtId="9" fontId="35" fillId="36" borderId="188" xfId="1" applyNumberFormat="1" applyFont="1" applyFill="1" applyBorder="1" applyAlignment="1">
      <alignment horizontal="center" vertical="center" wrapText="1"/>
    </xf>
    <xf numFmtId="164" fontId="35" fillId="36" borderId="170" xfId="1" applyNumberFormat="1" applyFont="1" applyFill="1" applyBorder="1" applyAlignment="1">
      <alignment horizontal="center" vertical="center" wrapText="1"/>
    </xf>
    <xf numFmtId="0" fontId="36" fillId="3" borderId="212" xfId="1" applyFont="1" applyFill="1" applyBorder="1" applyAlignment="1">
      <alignment horizontal="justify" vertical="center" wrapText="1"/>
    </xf>
    <xf numFmtId="0" fontId="36" fillId="3" borderId="172" xfId="1" applyFont="1" applyFill="1" applyBorder="1" applyAlignment="1">
      <alignment horizontal="left" vertical="center" wrapText="1"/>
    </xf>
    <xf numFmtId="0" fontId="36" fillId="3" borderId="212" xfId="1" applyFont="1" applyFill="1" applyBorder="1" applyAlignment="1">
      <alignment horizontal="left" vertical="center"/>
    </xf>
    <xf numFmtId="0" fontId="112" fillId="3" borderId="172" xfId="1" applyFont="1" applyFill="1" applyBorder="1" applyAlignment="1">
      <alignment horizontal="center" vertical="center" wrapText="1"/>
    </xf>
    <xf numFmtId="0" fontId="34" fillId="3" borderId="188" xfId="1" applyFont="1" applyFill="1" applyBorder="1" applyAlignment="1">
      <alignment horizontal="left" vertical="center"/>
    </xf>
    <xf numFmtId="0" fontId="36" fillId="3" borderId="188" xfId="0" applyFont="1" applyFill="1" applyBorder="1" applyAlignment="1">
      <alignment vertical="center" wrapText="1"/>
    </xf>
    <xf numFmtId="0" fontId="37" fillId="3" borderId="188" xfId="0" applyFont="1" applyFill="1" applyBorder="1" applyAlignment="1">
      <alignment horizontal="center" vertical="center" wrapText="1"/>
    </xf>
    <xf numFmtId="0" fontId="33" fillId="3" borderId="172" xfId="0" applyFont="1" applyFill="1" applyBorder="1" applyAlignment="1">
      <alignment horizontal="center" vertical="center"/>
    </xf>
    <xf numFmtId="0" fontId="36" fillId="0" borderId="188" xfId="1" applyFont="1" applyBorder="1" applyAlignment="1">
      <alignment horizontal="justify" vertical="center" wrapText="1"/>
    </xf>
    <xf numFmtId="0" fontId="37" fillId="0" borderId="188" xfId="1" applyFont="1" applyBorder="1" applyAlignment="1">
      <alignment horizontal="center" vertical="center" wrapText="1"/>
    </xf>
    <xf numFmtId="14" fontId="34" fillId="0" borderId="172" xfId="1" applyNumberFormat="1" applyFont="1" applyBorder="1" applyAlignment="1">
      <alignment horizontal="center" vertical="center" wrapText="1"/>
    </xf>
    <xf numFmtId="9" fontId="35" fillId="6" borderId="188" xfId="1" applyNumberFormat="1" applyFont="1" applyFill="1" applyBorder="1" applyAlignment="1">
      <alignment horizontal="center" vertical="center" wrapText="1"/>
    </xf>
    <xf numFmtId="164" fontId="35" fillId="36" borderId="188" xfId="1" applyNumberFormat="1" applyFont="1" applyFill="1" applyBorder="1" applyAlignment="1">
      <alignment horizontal="center" vertical="center" wrapText="1"/>
    </xf>
    <xf numFmtId="0" fontId="34" fillId="3" borderId="172" xfId="1" applyFont="1" applyFill="1" applyBorder="1" applyAlignment="1">
      <alignment horizontal="left" vertical="center"/>
    </xf>
    <xf numFmtId="0" fontId="34" fillId="3" borderId="212" xfId="1" applyFont="1" applyFill="1" applyBorder="1" applyAlignment="1">
      <alignment horizontal="left" vertical="center"/>
    </xf>
    <xf numFmtId="0" fontId="36" fillId="3" borderId="188" xfId="1" applyFont="1" applyFill="1" applyBorder="1" applyAlignment="1">
      <alignment horizontal="justify" vertical="center" wrapText="1"/>
    </xf>
    <xf numFmtId="0" fontId="52" fillId="3" borderId="188" xfId="4" applyFill="1" applyBorder="1" applyAlignment="1">
      <alignment horizontal="left" vertical="center" wrapText="1"/>
    </xf>
    <xf numFmtId="0" fontId="62" fillId="3" borderId="188" xfId="1" applyFont="1" applyFill="1" applyBorder="1" applyAlignment="1">
      <alignment horizontal="left" vertical="center" wrapText="1"/>
    </xf>
    <xf numFmtId="0" fontId="36" fillId="3" borderId="188" xfId="0" applyFont="1" applyFill="1" applyBorder="1" applyAlignment="1">
      <alignment horizontal="left" vertical="center" wrapText="1"/>
    </xf>
    <xf numFmtId="0" fontId="34" fillId="5" borderId="220" xfId="1" applyFont="1" applyFill="1" applyBorder="1" applyAlignment="1">
      <alignment horizontal="center" vertical="center" wrapText="1"/>
    </xf>
    <xf numFmtId="0" fontId="36" fillId="2" borderId="172" xfId="1" applyFont="1" applyFill="1" applyBorder="1" applyAlignment="1">
      <alignment horizontal="center" vertical="center" wrapText="1"/>
    </xf>
    <xf numFmtId="0" fontId="37" fillId="2" borderId="179" xfId="1" applyFont="1" applyFill="1" applyBorder="1" applyAlignment="1">
      <alignment horizontal="center" vertical="center" wrapText="1"/>
    </xf>
    <xf numFmtId="0" fontId="36" fillId="2" borderId="179" xfId="1" applyFont="1" applyFill="1" applyBorder="1" applyAlignment="1">
      <alignment horizontal="justify" vertical="center" wrapText="1"/>
    </xf>
    <xf numFmtId="0" fontId="36" fillId="2" borderId="176" xfId="1" applyFont="1" applyFill="1" applyBorder="1" applyAlignment="1">
      <alignment horizontal="center" vertical="center" wrapText="1"/>
    </xf>
    <xf numFmtId="9" fontId="35" fillId="6" borderId="179" xfId="1" applyNumberFormat="1" applyFont="1" applyFill="1" applyBorder="1" applyAlignment="1">
      <alignment horizontal="center" vertical="center" wrapText="1"/>
    </xf>
    <xf numFmtId="9" fontId="35" fillId="36" borderId="179" xfId="1" applyNumberFormat="1" applyFont="1" applyFill="1" applyBorder="1" applyAlignment="1">
      <alignment horizontal="center" vertical="center" wrapText="1"/>
    </xf>
    <xf numFmtId="9" fontId="35" fillId="36" borderId="184" xfId="1" applyNumberFormat="1" applyFont="1" applyFill="1" applyBorder="1" applyAlignment="1">
      <alignment horizontal="center" vertical="center" wrapText="1"/>
    </xf>
    <xf numFmtId="0" fontId="34" fillId="3" borderId="179" xfId="1" applyFont="1" applyFill="1" applyBorder="1" applyAlignment="1">
      <alignment horizontal="justify" vertical="center" wrapText="1"/>
    </xf>
    <xf numFmtId="0" fontId="34" fillId="3" borderId="176" xfId="1" applyFont="1" applyFill="1" applyBorder="1" applyAlignment="1">
      <alignment horizontal="left" vertical="center"/>
    </xf>
    <xf numFmtId="0" fontId="34" fillId="3" borderId="228" xfId="1" applyFont="1" applyFill="1" applyBorder="1" applyAlignment="1">
      <alignment horizontal="left" vertical="center"/>
    </xf>
    <xf numFmtId="0" fontId="34" fillId="3" borderId="179" xfId="1" applyFont="1" applyFill="1" applyBorder="1" applyAlignment="1">
      <alignment horizontal="center" vertical="center" wrapText="1"/>
    </xf>
    <xf numFmtId="0" fontId="34" fillId="3" borderId="176" xfId="1" applyFont="1" applyFill="1" applyBorder="1" applyAlignment="1">
      <alignment horizontal="center" vertical="center" wrapText="1"/>
    </xf>
    <xf numFmtId="9" fontId="36" fillId="39" borderId="179" xfId="3" applyFont="1" applyFill="1" applyBorder="1" applyAlignment="1">
      <alignment horizontal="center" vertical="center"/>
    </xf>
    <xf numFmtId="0" fontId="20" fillId="3" borderId="179" xfId="0" applyFont="1" applyFill="1" applyBorder="1"/>
    <xf numFmtId="0" fontId="28" fillId="2" borderId="188" xfId="1" applyFont="1" applyFill="1" applyBorder="1" applyAlignment="1">
      <alignment horizontal="justify" vertical="center" wrapText="1"/>
    </xf>
    <xf numFmtId="0" fontId="28" fillId="2" borderId="170" xfId="1" applyFont="1" applyFill="1" applyBorder="1" applyAlignment="1">
      <alignment horizontal="justify" vertical="center" wrapText="1"/>
    </xf>
    <xf numFmtId="0" fontId="27" fillId="3" borderId="188" xfId="1" applyFont="1" applyFill="1" applyBorder="1" applyAlignment="1">
      <alignment horizontal="justify" vertical="center"/>
    </xf>
    <xf numFmtId="0" fontId="27" fillId="3" borderId="170" xfId="1" applyFont="1" applyFill="1" applyBorder="1" applyAlignment="1">
      <alignment horizontal="justify" vertical="center"/>
    </xf>
    <xf numFmtId="0" fontId="27" fillId="3" borderId="188" xfId="1" applyFont="1" applyFill="1" applyBorder="1" applyAlignment="1">
      <alignment horizontal="justify" vertical="center" wrapText="1"/>
    </xf>
    <xf numFmtId="0" fontId="27" fillId="3" borderId="170" xfId="1" applyFont="1" applyFill="1" applyBorder="1" applyAlignment="1">
      <alignment horizontal="justify" vertical="center" wrapText="1"/>
    </xf>
    <xf numFmtId="0" fontId="99" fillId="2" borderId="179" xfId="1" applyFont="1" applyFill="1" applyBorder="1" applyAlignment="1">
      <alignment horizontal="justify" vertical="center" wrapText="1"/>
    </xf>
    <xf numFmtId="0" fontId="99" fillId="2" borderId="184" xfId="1" applyFont="1" applyFill="1" applyBorder="1" applyAlignment="1">
      <alignment horizontal="justify" vertical="center" wrapText="1"/>
    </xf>
    <xf numFmtId="0" fontId="30" fillId="34" borderId="134" xfId="1" applyFont="1" applyFill="1" applyBorder="1" applyAlignment="1">
      <alignment horizontal="center" vertical="center" wrapText="1"/>
    </xf>
    <xf numFmtId="0" fontId="30" fillId="34" borderId="136" xfId="1" applyFont="1" applyFill="1" applyBorder="1" applyAlignment="1">
      <alignment horizontal="center" vertical="center" wrapText="1"/>
    </xf>
    <xf numFmtId="9" fontId="50" fillId="32" borderId="202" xfId="3" applyFont="1" applyFill="1" applyBorder="1" applyAlignment="1">
      <alignment horizontal="center" vertical="center"/>
    </xf>
    <xf numFmtId="9" fontId="50" fillId="32" borderId="214" xfId="3" applyFont="1" applyFill="1" applyBorder="1" applyAlignment="1">
      <alignment horizontal="center" vertical="center"/>
    </xf>
    <xf numFmtId="9" fontId="50" fillId="32" borderId="215" xfId="3" applyFont="1" applyFill="1" applyBorder="1" applyAlignment="1">
      <alignment horizontal="center" vertical="center" wrapText="1"/>
    </xf>
    <xf numFmtId="9" fontId="50" fillId="32" borderId="204" xfId="3" applyFont="1" applyFill="1" applyBorder="1" applyAlignment="1">
      <alignment horizontal="center" vertical="center"/>
    </xf>
    <xf numFmtId="0" fontId="103" fillId="37" borderId="217" xfId="1" applyFont="1" applyFill="1" applyBorder="1" applyAlignment="1">
      <alignment horizontal="center" vertical="center"/>
    </xf>
    <xf numFmtId="0" fontId="103" fillId="37" borderId="133" xfId="1" applyFont="1" applyFill="1" applyBorder="1" applyAlignment="1">
      <alignment horizontal="center" vertical="center"/>
    </xf>
    <xf numFmtId="0" fontId="103" fillId="37" borderId="174" xfId="1" applyFont="1" applyFill="1" applyBorder="1" applyAlignment="1">
      <alignment horizontal="center" vertical="center"/>
    </xf>
    <xf numFmtId="0" fontId="37" fillId="3" borderId="188" xfId="1" applyFont="1" applyFill="1" applyBorder="1" applyAlignment="1">
      <alignment horizontal="center" vertical="center" wrapText="1"/>
    </xf>
    <xf numFmtId="14" fontId="36" fillId="3" borderId="172" xfId="1" applyNumberFormat="1" applyFont="1" applyFill="1" applyBorder="1" applyAlignment="1">
      <alignment horizontal="center" vertical="center" wrapText="1"/>
    </xf>
    <xf numFmtId="0" fontId="36" fillId="3" borderId="172" xfId="1" applyFont="1" applyFill="1" applyBorder="1" applyAlignment="1">
      <alignment horizontal="center" vertical="center" wrapText="1"/>
    </xf>
    <xf numFmtId="9" fontId="35" fillId="36" borderId="188" xfId="3" applyFont="1" applyFill="1" applyBorder="1" applyAlignment="1">
      <alignment horizontal="center" vertical="center" wrapText="1"/>
    </xf>
    <xf numFmtId="0" fontId="34" fillId="3" borderId="170" xfId="1" applyFont="1" applyFill="1" applyBorder="1" applyAlignment="1">
      <alignment horizontal="center" vertical="center" wrapText="1"/>
    </xf>
    <xf numFmtId="0" fontId="36" fillId="3" borderId="188" xfId="0" applyFont="1" applyFill="1" applyBorder="1" applyAlignment="1">
      <alignment horizontal="justify" vertical="center" wrapText="1"/>
    </xf>
    <xf numFmtId="0" fontId="36" fillId="3" borderId="172" xfId="0" applyFont="1" applyFill="1" applyBorder="1" applyAlignment="1">
      <alignment horizontal="center" vertical="center"/>
    </xf>
    <xf numFmtId="9" fontId="35" fillId="36" borderId="188" xfId="3" applyFont="1" applyFill="1" applyBorder="1" applyAlignment="1">
      <alignment horizontal="center" vertical="center" wrapText="1"/>
    </xf>
    <xf numFmtId="9" fontId="35" fillId="36" borderId="170" xfId="3" applyFont="1" applyFill="1" applyBorder="1" applyAlignment="1">
      <alignment horizontal="center" vertical="center" wrapText="1"/>
    </xf>
    <xf numFmtId="0" fontId="33" fillId="0" borderId="188" xfId="1" applyFont="1" applyBorder="1" applyAlignment="1">
      <alignment horizontal="justify" vertical="center" wrapText="1"/>
    </xf>
    <xf numFmtId="0" fontId="36" fillId="0" borderId="172" xfId="1" applyFont="1" applyBorder="1" applyAlignment="1">
      <alignment horizontal="center" vertical="center" wrapText="1"/>
    </xf>
    <xf numFmtId="0" fontId="34" fillId="3" borderId="174" xfId="1" applyFont="1" applyFill="1" applyBorder="1" applyAlignment="1">
      <alignment horizontal="center" vertical="center" wrapText="1"/>
    </xf>
    <xf numFmtId="0" fontId="37" fillId="3" borderId="179" xfId="1" applyFont="1" applyFill="1" applyBorder="1" applyAlignment="1">
      <alignment horizontal="center" vertical="center" wrapText="1"/>
    </xf>
    <xf numFmtId="0" fontId="36" fillId="3" borderId="179" xfId="1" applyFont="1" applyFill="1" applyBorder="1" applyAlignment="1">
      <alignment horizontal="justify" vertical="center" wrapText="1"/>
    </xf>
    <xf numFmtId="14" fontId="36" fillId="3" borderId="176" xfId="1" applyNumberFormat="1" applyFont="1" applyFill="1" applyBorder="1" applyAlignment="1">
      <alignment horizontal="center" vertical="center" wrapText="1"/>
    </xf>
    <xf numFmtId="164" fontId="34" fillId="37" borderId="176" xfId="1" applyNumberFormat="1" applyFont="1" applyFill="1" applyBorder="1" applyAlignment="1">
      <alignment horizontal="center" vertical="center" wrapText="1"/>
    </xf>
    <xf numFmtId="9" fontId="35" fillId="36" borderId="179" xfId="3" applyFont="1" applyFill="1" applyBorder="1" applyAlignment="1">
      <alignment horizontal="center" vertical="center" wrapText="1"/>
    </xf>
    <xf numFmtId="9" fontId="35" fillId="6" borderId="179" xfId="1" applyNumberFormat="1" applyFont="1" applyFill="1" applyBorder="1" applyAlignment="1">
      <alignment horizontal="center" vertical="center" wrapText="1"/>
    </xf>
    <xf numFmtId="164" fontId="35" fillId="36" borderId="179" xfId="1" applyNumberFormat="1" applyFont="1" applyFill="1" applyBorder="1" applyAlignment="1">
      <alignment horizontal="center" vertical="center" wrapText="1"/>
    </xf>
    <xf numFmtId="164" fontId="35" fillId="36" borderId="184" xfId="1" applyNumberFormat="1" applyFont="1" applyFill="1" applyBorder="1" applyAlignment="1">
      <alignment horizontal="center" vertical="center" wrapText="1"/>
    </xf>
    <xf numFmtId="0" fontId="34" fillId="3" borderId="177" xfId="1" applyFont="1" applyFill="1" applyBorder="1" applyAlignment="1">
      <alignment horizontal="center" vertical="center" wrapText="1"/>
    </xf>
    <xf numFmtId="0" fontId="34" fillId="3" borderId="178" xfId="1" applyFont="1" applyFill="1" applyBorder="1" applyAlignment="1">
      <alignment horizontal="center" vertical="center" wrapText="1"/>
    </xf>
    <xf numFmtId="0" fontId="27" fillId="2" borderId="176" xfId="1" applyFont="1" applyFill="1" applyBorder="1" applyAlignment="1">
      <alignment horizontal="left" vertical="center" wrapText="1"/>
    </xf>
    <xf numFmtId="0" fontId="27" fillId="2" borderId="177" xfId="1" applyFont="1" applyFill="1" applyBorder="1" applyAlignment="1">
      <alignment horizontal="left" vertical="center" wrapText="1"/>
    </xf>
    <xf numFmtId="0" fontId="27" fillId="2" borderId="178" xfId="1" applyFont="1" applyFill="1" applyBorder="1" applyAlignment="1">
      <alignment horizontal="left" vertical="center" wrapText="1"/>
    </xf>
    <xf numFmtId="0" fontId="22" fillId="0" borderId="130" xfId="1" applyFont="1" applyBorder="1" applyAlignment="1">
      <alignment horizontal="left" vertical="center" wrapText="1"/>
    </xf>
    <xf numFmtId="0" fontId="27" fillId="3" borderId="229" xfId="1" applyFont="1" applyFill="1" applyBorder="1" applyAlignment="1">
      <alignment vertical="center" wrapText="1"/>
    </xf>
    <xf numFmtId="0" fontId="27" fillId="3" borderId="229" xfId="1" applyFont="1" applyFill="1" applyBorder="1" applyAlignment="1">
      <alignment vertical="center"/>
    </xf>
    <xf numFmtId="0" fontId="27" fillId="3" borderId="230" xfId="1" applyFont="1" applyFill="1" applyBorder="1" applyAlignment="1">
      <alignment horizontal="justify" vertical="center" wrapText="1"/>
    </xf>
    <xf numFmtId="0" fontId="27" fillId="3" borderId="231" xfId="1" applyFont="1" applyFill="1" applyBorder="1" applyAlignment="1">
      <alignment horizontal="justify" vertical="center" wrapText="1"/>
    </xf>
    <xf numFmtId="0" fontId="39" fillId="32" borderId="228" xfId="0" applyFont="1" applyFill="1" applyBorder="1" applyAlignment="1">
      <alignment horizontal="center" vertical="center" wrapText="1"/>
    </xf>
    <xf numFmtId="0" fontId="39" fillId="32" borderId="179" xfId="0" applyFont="1" applyFill="1" applyBorder="1" applyAlignment="1">
      <alignment horizontal="center" vertical="center" wrapText="1"/>
    </xf>
    <xf numFmtId="0" fontId="39" fillId="32" borderId="184" xfId="0" applyFont="1" applyFill="1" applyBorder="1" applyAlignment="1">
      <alignment horizontal="center" vertical="center" wrapText="1"/>
    </xf>
    <xf numFmtId="9" fontId="50" fillId="32" borderId="200" xfId="3" applyFont="1" applyFill="1" applyBorder="1" applyAlignment="1">
      <alignment horizontal="center" vertical="center"/>
    </xf>
    <xf numFmtId="9" fontId="50" fillId="32" borderId="207" xfId="3" applyFont="1" applyFill="1" applyBorder="1" applyAlignment="1">
      <alignment horizontal="center" vertical="center"/>
    </xf>
    <xf numFmtId="165" fontId="36" fillId="3" borderId="172" xfId="1" applyNumberFormat="1" applyFont="1" applyFill="1" applyBorder="1" applyAlignment="1">
      <alignment horizontal="center" vertical="center" wrapText="1"/>
    </xf>
    <xf numFmtId="0" fontId="103" fillId="37" borderId="212" xfId="1" applyFont="1" applyFill="1" applyBorder="1" applyAlignment="1">
      <alignment horizontal="center" vertical="center"/>
    </xf>
    <xf numFmtId="9" fontId="33" fillId="37" borderId="188" xfId="3" applyFont="1" applyFill="1" applyBorder="1" applyAlignment="1">
      <alignment horizontal="center" vertical="center"/>
    </xf>
    <xf numFmtId="9" fontId="33" fillId="37" borderId="212" xfId="3" applyFont="1" applyFill="1" applyBorder="1" applyAlignment="1">
      <alignment horizontal="center" vertical="center"/>
    </xf>
    <xf numFmtId="9" fontId="36" fillId="37" borderId="170" xfId="3" applyFont="1" applyFill="1" applyBorder="1" applyAlignment="1">
      <alignment horizontal="justify" vertical="center"/>
    </xf>
    <xf numFmtId="0" fontId="20" fillId="3" borderId="188" xfId="0" applyFont="1" applyFill="1" applyBorder="1" applyAlignment="1">
      <alignment vertical="center"/>
    </xf>
    <xf numFmtId="165" fontId="36" fillId="0" borderId="172" xfId="1" applyNumberFormat="1" applyFont="1" applyBorder="1" applyAlignment="1">
      <alignment horizontal="center" vertical="center" wrapText="1"/>
    </xf>
    <xf numFmtId="0" fontId="35" fillId="2" borderId="188" xfId="1" applyFont="1" applyFill="1" applyBorder="1" applyAlignment="1">
      <alignment horizontal="center" vertical="center" wrapText="1"/>
    </xf>
    <xf numFmtId="166" fontId="36" fillId="3" borderId="172" xfId="1" applyNumberFormat="1" applyFont="1" applyFill="1" applyBorder="1" applyAlignment="1">
      <alignment horizontal="center" vertical="center" wrapText="1"/>
    </xf>
    <xf numFmtId="0" fontId="34" fillId="3" borderId="217" xfId="1" applyFont="1" applyFill="1" applyBorder="1" applyAlignment="1">
      <alignment horizontal="justify" vertical="center" wrapText="1"/>
    </xf>
    <xf numFmtId="0" fontId="105" fillId="62" borderId="172" xfId="0" applyFont="1" applyFill="1" applyBorder="1" applyAlignment="1">
      <alignment horizontal="justify" vertical="center" wrapText="1"/>
    </xf>
    <xf numFmtId="0" fontId="105" fillId="62" borderId="212" xfId="0" applyFont="1" applyFill="1" applyBorder="1" applyAlignment="1">
      <alignment horizontal="justify" vertical="center" wrapText="1"/>
    </xf>
    <xf numFmtId="0" fontId="34" fillId="3" borderId="212" xfId="1" applyFont="1" applyFill="1" applyBorder="1" applyAlignment="1">
      <alignment horizontal="center" vertical="center" wrapText="1"/>
    </xf>
    <xf numFmtId="0" fontId="35" fillId="0" borderId="188" xfId="1" applyFont="1" applyBorder="1" applyAlignment="1">
      <alignment horizontal="center" vertical="center" wrapText="1"/>
    </xf>
    <xf numFmtId="167" fontId="36" fillId="0" borderId="172" xfId="1" applyNumberFormat="1" applyFont="1" applyBorder="1" applyAlignment="1">
      <alignment horizontal="center" vertical="center" wrapText="1"/>
    </xf>
    <xf numFmtId="0" fontId="106" fillId="3" borderId="188" xfId="0" applyFont="1" applyFill="1" applyBorder="1" applyAlignment="1">
      <alignment horizontal="center" vertical="center" wrapText="1"/>
    </xf>
    <xf numFmtId="0" fontId="33" fillId="3" borderId="188" xfId="0" applyFont="1" applyFill="1" applyBorder="1" applyAlignment="1">
      <alignment horizontal="justify" vertical="center" wrapText="1"/>
    </xf>
    <xf numFmtId="0" fontId="33" fillId="3" borderId="172" xfId="0" applyFont="1" applyFill="1" applyBorder="1" applyAlignment="1">
      <alignment horizontal="center" vertical="center" wrapText="1"/>
    </xf>
    <xf numFmtId="0" fontId="34" fillId="3" borderId="179" xfId="1" applyFont="1" applyFill="1" applyBorder="1" applyAlignment="1">
      <alignment horizontal="justify" vertical="center" wrapText="1"/>
    </xf>
    <xf numFmtId="166" fontId="36" fillId="3" borderId="176" xfId="1" applyNumberFormat="1" applyFont="1" applyFill="1" applyBorder="1" applyAlignment="1">
      <alignment horizontal="center" vertical="center" wrapText="1"/>
    </xf>
    <xf numFmtId="0" fontId="33" fillId="3" borderId="179" xfId="1" applyFont="1" applyFill="1" applyBorder="1" applyAlignment="1">
      <alignment horizontal="justify" vertical="center"/>
    </xf>
    <xf numFmtId="0" fontId="33" fillId="3" borderId="176" xfId="1" applyFont="1" applyFill="1" applyBorder="1" applyAlignment="1">
      <alignment horizontal="justify" vertical="center" wrapText="1"/>
    </xf>
    <xf numFmtId="0" fontId="33" fillId="3" borderId="228" xfId="1" applyFont="1" applyFill="1" applyBorder="1" applyAlignment="1">
      <alignment horizontal="justify" vertical="center"/>
    </xf>
    <xf numFmtId="0" fontId="34" fillId="3" borderId="228" xfId="1" applyFont="1" applyFill="1" applyBorder="1" applyAlignment="1">
      <alignment horizontal="center" vertical="center" wrapText="1"/>
    </xf>
    <xf numFmtId="9" fontId="36" fillId="39" borderId="184" xfId="3" applyFont="1" applyFill="1" applyBorder="1" applyAlignment="1">
      <alignment horizontal="justify" vertical="center" wrapText="1"/>
    </xf>
    <xf numFmtId="0" fontId="20" fillId="3" borderId="179" xfId="0" applyFont="1" applyFill="1" applyBorder="1" applyAlignment="1">
      <alignment vertical="center"/>
    </xf>
    <xf numFmtId="0" fontId="22" fillId="3" borderId="175" xfId="1" applyFont="1" applyFill="1" applyBorder="1" applyAlignment="1">
      <alignment horizontal="left" vertical="center" wrapText="1"/>
    </xf>
    <xf numFmtId="0" fontId="27" fillId="3" borderId="176" xfId="1" applyFont="1" applyFill="1" applyBorder="1" applyAlignment="1">
      <alignment vertical="center"/>
    </xf>
    <xf numFmtId="0" fontId="27" fillId="3" borderId="177" xfId="1" applyFont="1" applyFill="1" applyBorder="1" applyAlignment="1">
      <alignment vertical="center"/>
    </xf>
    <xf numFmtId="0" fontId="27" fillId="3" borderId="178" xfId="1" applyFont="1" applyFill="1" applyBorder="1" applyAlignment="1">
      <alignment vertical="center"/>
    </xf>
    <xf numFmtId="0" fontId="34" fillId="3" borderId="188" xfId="1" applyFont="1" applyFill="1" applyBorder="1" applyAlignment="1">
      <alignment horizontal="justify" vertical="center"/>
    </xf>
    <xf numFmtId="0" fontId="34" fillId="3" borderId="212" xfId="1" applyFont="1" applyFill="1" applyBorder="1" applyAlignment="1">
      <alignment horizontal="justify" vertical="center"/>
    </xf>
    <xf numFmtId="0" fontId="33" fillId="3" borderId="188" xfId="0" applyFont="1" applyFill="1" applyBorder="1" applyAlignment="1">
      <alignment horizontal="center" vertical="center" wrapText="1"/>
    </xf>
    <xf numFmtId="0" fontId="36" fillId="3" borderId="188" xfId="0" applyFont="1" applyFill="1" applyBorder="1" applyAlignment="1">
      <alignment horizontal="center" vertical="center" wrapText="1"/>
    </xf>
    <xf numFmtId="0" fontId="104" fillId="37" borderId="217" xfId="1" applyFont="1" applyFill="1" applyBorder="1" applyAlignment="1">
      <alignment horizontal="center" vertical="center"/>
    </xf>
    <xf numFmtId="0" fontId="104" fillId="37" borderId="173" xfId="1" applyFont="1" applyFill="1" applyBorder="1" applyAlignment="1">
      <alignment horizontal="center" vertical="center"/>
    </xf>
    <xf numFmtId="0" fontId="104" fillId="37" borderId="174" xfId="1" applyFont="1" applyFill="1" applyBorder="1" applyAlignment="1">
      <alignment horizontal="center" vertical="center"/>
    </xf>
    <xf numFmtId="9" fontId="20" fillId="37" borderId="188" xfId="3" applyFont="1" applyFill="1" applyBorder="1" applyAlignment="1">
      <alignment horizontal="center" vertical="center"/>
    </xf>
    <xf numFmtId="0" fontId="20" fillId="37" borderId="188" xfId="0" applyFont="1" applyFill="1" applyBorder="1" applyAlignment="1">
      <alignment horizontal="justify" vertical="center" wrapText="1"/>
    </xf>
    <xf numFmtId="0" fontId="36" fillId="3" borderId="179" xfId="1" applyFont="1" applyFill="1" applyBorder="1" applyAlignment="1">
      <alignment horizontal="justify" vertical="center" wrapText="1"/>
    </xf>
    <xf numFmtId="0" fontId="33" fillId="3" borderId="179" xfId="0" applyFont="1" applyFill="1" applyBorder="1" applyAlignment="1">
      <alignment horizontal="justify" vertical="center" wrapText="1"/>
    </xf>
    <xf numFmtId="0" fontId="106" fillId="3" borderId="179" xfId="0" applyFont="1" applyFill="1" applyBorder="1" applyAlignment="1">
      <alignment horizontal="center" vertical="center" wrapText="1"/>
    </xf>
    <xf numFmtId="0" fontId="33" fillId="3" borderId="179" xfId="0" applyFont="1" applyFill="1" applyBorder="1" applyAlignment="1">
      <alignment horizontal="center" vertical="center" wrapText="1"/>
    </xf>
    <xf numFmtId="0" fontId="104" fillId="37" borderId="232" xfId="1" applyFont="1" applyFill="1" applyBorder="1" applyAlignment="1">
      <alignment horizontal="center" vertical="center"/>
    </xf>
    <xf numFmtId="0" fontId="104" fillId="37" borderId="177" xfId="1" applyFont="1" applyFill="1" applyBorder="1" applyAlignment="1">
      <alignment horizontal="center" vertical="center"/>
    </xf>
    <xf numFmtId="0" fontId="104" fillId="37" borderId="178" xfId="1" applyFont="1" applyFill="1" applyBorder="1" applyAlignment="1">
      <alignment horizontal="center" vertical="center"/>
    </xf>
    <xf numFmtId="9" fontId="20" fillId="37" borderId="179" xfId="3" applyFont="1" applyFill="1" applyBorder="1" applyAlignment="1">
      <alignment horizontal="center" vertical="center"/>
    </xf>
    <xf numFmtId="0" fontId="20" fillId="37" borderId="179" xfId="0" applyFont="1" applyFill="1" applyBorder="1" applyAlignment="1">
      <alignment horizontal="justify" vertical="center" wrapText="1"/>
    </xf>
    <xf numFmtId="0" fontId="95" fillId="38" borderId="188" xfId="0" applyFont="1" applyFill="1" applyBorder="1" applyAlignment="1">
      <alignment horizontal="center" vertical="center" wrapText="1"/>
    </xf>
    <xf numFmtId="0" fontId="95" fillId="38" borderId="207" xfId="0" applyFont="1" applyFill="1" applyBorder="1" applyAlignment="1">
      <alignment horizontal="center" vertical="center" wrapText="1"/>
    </xf>
    <xf numFmtId="0" fontId="95" fillId="38" borderId="188" xfId="0" applyFont="1" applyFill="1" applyBorder="1" applyAlignment="1">
      <alignment horizontal="center" vertical="center" wrapText="1"/>
    </xf>
    <xf numFmtId="0" fontId="95" fillId="38" borderId="172" xfId="0" applyFont="1" applyFill="1" applyBorder="1" applyAlignment="1">
      <alignment horizontal="center" vertical="center" wrapText="1"/>
    </xf>
    <xf numFmtId="0" fontId="95" fillId="38" borderId="173" xfId="0" applyFont="1" applyFill="1" applyBorder="1" applyAlignment="1">
      <alignment horizontal="center" vertical="center" wrapText="1"/>
    </xf>
    <xf numFmtId="0" fontId="95" fillId="38" borderId="212" xfId="0" applyFont="1" applyFill="1" applyBorder="1" applyAlignment="1">
      <alignment horizontal="center" vertical="center" wrapText="1"/>
    </xf>
    <xf numFmtId="0" fontId="97" fillId="3" borderId="172" xfId="0" applyFont="1" applyFill="1" applyBorder="1" applyAlignment="1">
      <alignment horizontal="justify" vertical="center" wrapText="1"/>
    </xf>
    <xf numFmtId="0" fontId="97" fillId="3" borderId="173" xfId="0" applyFont="1" applyFill="1" applyBorder="1" applyAlignment="1">
      <alignment horizontal="justify" vertical="center" wrapText="1"/>
    </xf>
    <xf numFmtId="0" fontId="97" fillId="3" borderId="212" xfId="0" applyFont="1" applyFill="1" applyBorder="1" applyAlignment="1">
      <alignment horizontal="justify" vertical="center" wrapText="1"/>
    </xf>
    <xf numFmtId="0" fontId="97" fillId="3" borderId="212" xfId="0" applyFont="1" applyFill="1" applyBorder="1" applyAlignment="1">
      <alignment horizontal="center" vertical="center" wrapText="1"/>
    </xf>
    <xf numFmtId="9" fontId="97" fillId="3" borderId="188" xfId="0" applyNumberFormat="1" applyFont="1" applyFill="1" applyBorder="1" applyAlignment="1">
      <alignment horizontal="center" vertical="center" wrapText="1"/>
    </xf>
    <xf numFmtId="9" fontId="98" fillId="61" borderId="188" xfId="0" applyNumberFormat="1" applyFont="1" applyFill="1" applyBorder="1" applyAlignment="1">
      <alignment horizontal="center" vertical="center" wrapText="1"/>
    </xf>
    <xf numFmtId="9" fontId="97" fillId="3" borderId="172" xfId="0" applyNumberFormat="1" applyFont="1" applyFill="1" applyBorder="1" applyAlignment="1">
      <alignment horizontal="center" vertical="center" wrapText="1"/>
    </xf>
    <xf numFmtId="9" fontId="97" fillId="3" borderId="173" xfId="0" applyNumberFormat="1" applyFont="1" applyFill="1" applyBorder="1" applyAlignment="1">
      <alignment horizontal="center" vertical="center" wrapText="1"/>
    </xf>
    <xf numFmtId="9" fontId="97" fillId="3" borderId="212" xfId="0" applyNumberFormat="1" applyFont="1" applyFill="1" applyBorder="1" applyAlignment="1">
      <alignment horizontal="center" vertical="center" wrapText="1"/>
    </xf>
    <xf numFmtId="0" fontId="97" fillId="3" borderId="188" xfId="0" applyFont="1" applyFill="1" applyBorder="1" applyAlignment="1">
      <alignment horizontal="center" vertical="center" wrapText="1"/>
    </xf>
    <xf numFmtId="0" fontId="96" fillId="36" borderId="188" xfId="0" applyFont="1" applyFill="1" applyBorder="1" applyAlignment="1">
      <alignment horizontal="center" vertical="center" wrapText="1"/>
    </xf>
    <xf numFmtId="0" fontId="97" fillId="3" borderId="188" xfId="0" applyFont="1" applyFill="1" applyBorder="1" applyAlignment="1">
      <alignment horizontal="center" vertical="center" wrapText="1"/>
    </xf>
    <xf numFmtId="0" fontId="96" fillId="38" borderId="172" xfId="0" applyFont="1" applyFill="1" applyBorder="1" applyAlignment="1">
      <alignment horizontal="center" vertical="center" wrapText="1"/>
    </xf>
    <xf numFmtId="0" fontId="96" fillId="38" borderId="173" xfId="0" applyFont="1" applyFill="1" applyBorder="1" applyAlignment="1">
      <alignment horizontal="center" vertical="center" wrapText="1"/>
    </xf>
    <xf numFmtId="0" fontId="96" fillId="38" borderId="212" xfId="0" applyFont="1" applyFill="1" applyBorder="1" applyAlignment="1">
      <alignment horizontal="center" vertical="center" wrapText="1"/>
    </xf>
    <xf numFmtId="0" fontId="96" fillId="38" borderId="212" xfId="0" applyFont="1" applyFill="1" applyBorder="1" applyAlignment="1">
      <alignment horizontal="center" vertical="center" wrapText="1"/>
    </xf>
    <xf numFmtId="9" fontId="96" fillId="38" borderId="188" xfId="3" applyFont="1" applyFill="1" applyBorder="1" applyAlignment="1">
      <alignment horizontal="center" vertical="center" wrapText="1"/>
    </xf>
    <xf numFmtId="9" fontId="96" fillId="38" borderId="172" xfId="3" applyFont="1" applyFill="1" applyBorder="1" applyAlignment="1">
      <alignment horizontal="center" vertical="center" wrapText="1"/>
    </xf>
    <xf numFmtId="9" fontId="96" fillId="38" borderId="173" xfId="3" applyFont="1" applyFill="1" applyBorder="1" applyAlignment="1">
      <alignment horizontal="center" vertical="center" wrapText="1"/>
    </xf>
    <xf numFmtId="9" fontId="96" fillId="38" borderId="212" xfId="3" applyFont="1" applyFill="1" applyBorder="1" applyAlignment="1">
      <alignment horizontal="center" vertical="center" wrapText="1"/>
    </xf>
    <xf numFmtId="0" fontId="66" fillId="41" borderId="233" xfId="6" applyFont="1" applyFill="1" applyBorder="1" applyAlignment="1" applyProtection="1">
      <alignment horizontal="left" vertical="center" wrapText="1"/>
      <protection locked="0"/>
    </xf>
    <xf numFmtId="0" fontId="66" fillId="41" borderId="173" xfId="6" applyFont="1" applyFill="1" applyBorder="1" applyAlignment="1" applyProtection="1">
      <alignment horizontal="left" vertical="center" wrapText="1"/>
      <protection locked="0"/>
    </xf>
    <xf numFmtId="0" fontId="66" fillId="41" borderId="234" xfId="6" applyFont="1" applyFill="1" applyBorder="1" applyAlignment="1" applyProtection="1">
      <alignment horizontal="left" vertical="center" wrapText="1"/>
      <protection locked="0"/>
    </xf>
    <xf numFmtId="0" fontId="53" fillId="41" borderId="235" xfId="6" applyFont="1" applyFill="1" applyBorder="1" applyAlignment="1" applyProtection="1">
      <alignment horizontal="center" vertical="center" wrapText="1"/>
      <protection locked="0"/>
    </xf>
    <xf numFmtId="0" fontId="53" fillId="41" borderId="173" xfId="6" applyFont="1" applyFill="1" applyBorder="1" applyAlignment="1" applyProtection="1">
      <alignment horizontal="center" vertical="center" wrapText="1"/>
      <protection locked="0"/>
    </xf>
    <xf numFmtId="0" fontId="53" fillId="41" borderId="234" xfId="6" applyFont="1" applyFill="1" applyBorder="1" applyAlignment="1" applyProtection="1">
      <alignment horizontal="center" vertical="center" wrapText="1"/>
      <protection locked="0"/>
    </xf>
    <xf numFmtId="0" fontId="66" fillId="31" borderId="233" xfId="6" applyFont="1" applyFill="1" applyBorder="1" applyAlignment="1" applyProtection="1">
      <alignment horizontal="left" vertical="center" wrapText="1"/>
      <protection locked="0"/>
    </xf>
    <xf numFmtId="0" fontId="66" fillId="31" borderId="173" xfId="6" applyFont="1" applyFill="1" applyBorder="1" applyAlignment="1" applyProtection="1">
      <alignment horizontal="left" vertical="center" wrapText="1"/>
      <protection locked="0"/>
    </xf>
    <xf numFmtId="0" fontId="66" fillId="31" borderId="234" xfId="6" applyFont="1" applyFill="1" applyBorder="1" applyAlignment="1" applyProtection="1">
      <alignment horizontal="left" vertical="center" wrapText="1"/>
      <protection locked="0"/>
    </xf>
    <xf numFmtId="0" fontId="66" fillId="31" borderId="235" xfId="6" applyFont="1" applyFill="1" applyBorder="1" applyAlignment="1" applyProtection="1">
      <alignment horizontal="center" vertical="center" wrapText="1"/>
      <protection locked="0"/>
    </xf>
    <xf numFmtId="0" fontId="66" fillId="31" borderId="173" xfId="6" applyFont="1" applyFill="1" applyBorder="1" applyAlignment="1" applyProtection="1">
      <alignment horizontal="center" vertical="center" wrapText="1"/>
      <protection locked="0"/>
    </xf>
    <xf numFmtId="0" fontId="66" fillId="31" borderId="234" xfId="6" applyFont="1" applyFill="1" applyBorder="1" applyAlignment="1" applyProtection="1">
      <alignment horizontal="center" vertical="center" wrapText="1"/>
      <protection locked="0"/>
    </xf>
    <xf numFmtId="0" fontId="66" fillId="31" borderId="188" xfId="6" applyFont="1" applyFill="1" applyBorder="1" applyAlignment="1" applyProtection="1">
      <alignment horizontal="center" vertical="center" wrapText="1"/>
    </xf>
    <xf numFmtId="0" fontId="66" fillId="47" borderId="188" xfId="6" applyFont="1" applyFill="1" applyBorder="1" applyAlignment="1" applyProtection="1">
      <alignment horizontal="center" vertical="center" wrapText="1"/>
    </xf>
    <xf numFmtId="0" fontId="66" fillId="40" borderId="188" xfId="6" applyFont="1" applyFill="1" applyBorder="1" applyAlignment="1" applyProtection="1">
      <alignment horizontal="center" vertical="center" wrapText="1"/>
    </xf>
    <xf numFmtId="0" fontId="66" fillId="48" borderId="188" xfId="6" applyFont="1" applyFill="1" applyBorder="1" applyAlignment="1" applyProtection="1">
      <alignment horizontal="center" vertical="center" wrapText="1"/>
    </xf>
    <xf numFmtId="0" fontId="57" fillId="45" borderId="188" xfId="6" applyFont="1" applyFill="1" applyBorder="1" applyAlignment="1" applyProtection="1">
      <alignment horizontal="center" vertical="center" wrapText="1"/>
    </xf>
    <xf numFmtId="0" fontId="66" fillId="49" borderId="188" xfId="6" applyFont="1" applyFill="1" applyBorder="1" applyAlignment="1" applyProtection="1">
      <alignment horizontal="center" vertical="center" wrapText="1"/>
    </xf>
    <xf numFmtId="0" fontId="66" fillId="50" borderId="188" xfId="6" applyFont="1" applyFill="1" applyBorder="1" applyAlignment="1" applyProtection="1">
      <alignment horizontal="center" vertical="center" wrapText="1"/>
    </xf>
    <xf numFmtId="0" fontId="66" fillId="50" borderId="170" xfId="6" applyFont="1" applyFill="1" applyBorder="1" applyAlignment="1" applyProtection="1">
      <alignment horizontal="center" vertical="center" wrapText="1"/>
    </xf>
    <xf numFmtId="0" fontId="66" fillId="48" borderId="199" xfId="6" applyFont="1" applyFill="1" applyBorder="1" applyAlignment="1" applyProtection="1">
      <alignment horizontal="center" vertical="center"/>
    </xf>
    <xf numFmtId="0" fontId="66" fillId="48" borderId="200" xfId="6" applyFont="1" applyFill="1" applyBorder="1" applyAlignment="1" applyProtection="1">
      <alignment horizontal="center" vertical="center"/>
    </xf>
    <xf numFmtId="0" fontId="66" fillId="48" borderId="197" xfId="6" applyFont="1" applyFill="1" applyBorder="1" applyAlignment="1" applyProtection="1">
      <alignment horizontal="center" vertical="center"/>
    </xf>
    <xf numFmtId="0" fontId="66" fillId="48" borderId="201" xfId="6" applyFont="1" applyFill="1" applyBorder="1" applyAlignment="1" applyProtection="1">
      <alignment horizontal="center" vertical="center"/>
    </xf>
    <xf numFmtId="0" fontId="66" fillId="31" borderId="170" xfId="6" applyFont="1" applyFill="1" applyBorder="1" applyAlignment="1" applyProtection="1">
      <alignment horizontal="center" vertical="center" wrapText="1"/>
    </xf>
    <xf numFmtId="0" fontId="72" fillId="52" borderId="179" xfId="5" applyFont="1" applyFill="1" applyBorder="1" applyAlignment="1">
      <alignment horizontal="center" vertical="center"/>
    </xf>
    <xf numFmtId="0" fontId="72" fillId="52" borderId="176" xfId="5" applyFont="1" applyFill="1" applyBorder="1" applyAlignment="1">
      <alignment horizontal="center" vertical="center"/>
    </xf>
    <xf numFmtId="0" fontId="72" fillId="52" borderId="184" xfId="5" applyFont="1" applyFill="1" applyBorder="1" applyAlignment="1">
      <alignment horizontal="center" vertical="center"/>
    </xf>
    <xf numFmtId="0" fontId="66" fillId="54" borderId="205" xfId="2" applyFont="1" applyFill="1" applyBorder="1" applyAlignment="1">
      <alignment horizontal="center" vertical="center" wrapText="1"/>
    </xf>
    <xf numFmtId="0" fontId="66" fillId="54" borderId="206" xfId="2" applyFont="1" applyFill="1" applyBorder="1" applyAlignment="1">
      <alignment horizontal="center" vertical="center" wrapText="1"/>
    </xf>
    <xf numFmtId="0" fontId="66" fillId="54" borderId="198" xfId="2" applyFont="1" applyFill="1" applyBorder="1" applyAlignment="1">
      <alignment horizontal="center" vertical="center" wrapText="1"/>
    </xf>
    <xf numFmtId="0" fontId="66" fillId="53" borderId="188" xfId="6" applyFont="1" applyFill="1" applyBorder="1" applyAlignment="1" applyProtection="1">
      <alignment horizontal="center" vertical="center"/>
    </xf>
    <xf numFmtId="0" fontId="66" fillId="6" borderId="188" xfId="6" applyFont="1" applyFill="1" applyBorder="1" applyAlignment="1" applyProtection="1">
      <alignment horizontal="center" vertical="center"/>
    </xf>
    <xf numFmtId="0" fontId="66" fillId="6" borderId="188" xfId="6" applyFont="1" applyFill="1" applyBorder="1" applyAlignment="1" applyProtection="1">
      <alignment horizontal="center" vertical="center" wrapText="1"/>
    </xf>
    <xf numFmtId="0" fontId="71" fillId="45" borderId="188" xfId="6" applyFont="1" applyFill="1" applyBorder="1" applyAlignment="1" applyProtection="1">
      <alignment horizontal="center" vertical="center" wrapText="1"/>
    </xf>
    <xf numFmtId="0" fontId="66" fillId="47" borderId="170" xfId="6" applyFont="1" applyFill="1" applyBorder="1" applyAlignment="1" applyProtection="1">
      <alignment horizontal="center" vertical="center" wrapText="1"/>
    </xf>
    <xf numFmtId="0" fontId="66" fillId="51" borderId="188" xfId="6" applyFont="1" applyFill="1" applyBorder="1" applyAlignment="1" applyProtection="1">
      <alignment horizontal="center" vertical="center" wrapText="1"/>
    </xf>
    <xf numFmtId="0" fontId="57" fillId="32" borderId="188" xfId="6" applyFont="1" applyFill="1" applyBorder="1" applyAlignment="1" applyProtection="1">
      <alignment horizontal="center" vertical="center"/>
    </xf>
    <xf numFmtId="0" fontId="57" fillId="32" borderId="188" xfId="6" applyFont="1" applyFill="1" applyBorder="1" applyAlignment="1" applyProtection="1">
      <alignment horizontal="center" vertical="center" wrapText="1"/>
    </xf>
    <xf numFmtId="0" fontId="66" fillId="55" borderId="188" xfId="6" applyFont="1" applyFill="1" applyBorder="1" applyAlignment="1" applyProtection="1">
      <alignment horizontal="center" vertical="center" wrapText="1"/>
    </xf>
    <xf numFmtId="0" fontId="57" fillId="32" borderId="188" xfId="6" applyFont="1" applyFill="1" applyBorder="1" applyAlignment="1" applyProtection="1">
      <alignment horizontal="center" vertical="center" wrapText="1"/>
    </xf>
    <xf numFmtId="0" fontId="57" fillId="43" borderId="170" xfId="6" applyFont="1" applyFill="1" applyBorder="1" applyAlignment="1" applyProtection="1">
      <alignment horizontal="center" vertical="center" wrapText="1"/>
    </xf>
    <xf numFmtId="0" fontId="77" fillId="37" borderId="188" xfId="5" applyFont="1" applyFill="1" applyBorder="1" applyAlignment="1">
      <alignment horizontal="center" vertical="center"/>
    </xf>
    <xf numFmtId="0" fontId="77" fillId="37" borderId="170" xfId="5" applyFont="1" applyFill="1" applyBorder="1" applyAlignment="1">
      <alignment horizontal="center" vertical="center"/>
    </xf>
    <xf numFmtId="0" fontId="66" fillId="3" borderId="188" xfId="5" applyFont="1" applyFill="1" applyBorder="1" applyAlignment="1">
      <alignment horizontal="center" vertical="center"/>
    </xf>
    <xf numFmtId="0" fontId="66" fillId="3" borderId="170" xfId="5" applyFont="1" applyFill="1" applyBorder="1" applyAlignment="1">
      <alignment horizontal="center" vertical="center"/>
    </xf>
    <xf numFmtId="0" fontId="66" fillId="53" borderId="173" xfId="5" applyFont="1" applyFill="1" applyBorder="1" applyAlignment="1">
      <alignment horizontal="center" vertical="center" wrapText="1"/>
    </xf>
    <xf numFmtId="0" fontId="66" fillId="53" borderId="170" xfId="5" applyFont="1" applyFill="1" applyBorder="1" applyAlignment="1">
      <alignment horizontal="center" vertical="center" wrapText="1"/>
    </xf>
    <xf numFmtId="0" fontId="66" fillId="31" borderId="179" xfId="6" applyFont="1" applyFill="1" applyBorder="1" applyAlignment="1" applyProtection="1">
      <alignment horizontal="center" vertical="center" wrapText="1"/>
    </xf>
    <xf numFmtId="0" fontId="66" fillId="47" borderId="179" xfId="6" applyFont="1" applyFill="1" applyBorder="1" applyAlignment="1" applyProtection="1">
      <alignment horizontal="center" vertical="center" wrapText="1"/>
    </xf>
    <xf numFmtId="0" fontId="66" fillId="40" borderId="179" xfId="6" applyFont="1" applyFill="1" applyBorder="1" applyAlignment="1" applyProtection="1">
      <alignment horizontal="center" vertical="center" wrapText="1"/>
    </xf>
    <xf numFmtId="0" fontId="66" fillId="48" borderId="179" xfId="6" applyFont="1" applyFill="1" applyBorder="1" applyAlignment="1" applyProtection="1">
      <alignment horizontal="center" vertical="center" wrapText="1"/>
    </xf>
    <xf numFmtId="0" fontId="57" fillId="45" borderId="179" xfId="6" applyFont="1" applyFill="1" applyBorder="1" applyAlignment="1" applyProtection="1">
      <alignment horizontal="center" vertical="center" wrapText="1"/>
    </xf>
    <xf numFmtId="0" fontId="66" fillId="49" borderId="179" xfId="6" applyFont="1" applyFill="1" applyBorder="1" applyAlignment="1" applyProtection="1">
      <alignment horizontal="center" vertical="center" wrapText="1"/>
    </xf>
    <xf numFmtId="0" fontId="66" fillId="31" borderId="184" xfId="6" applyFont="1" applyFill="1" applyBorder="1" applyAlignment="1" applyProtection="1">
      <alignment horizontal="center" vertical="center" wrapText="1"/>
    </xf>
    <xf numFmtId="0" fontId="57" fillId="32" borderId="179" xfId="6" applyFont="1" applyFill="1" applyBorder="1" applyAlignment="1" applyProtection="1">
      <alignment horizontal="center" vertical="center"/>
    </xf>
    <xf numFmtId="9" fontId="66" fillId="6" borderId="179" xfId="6" applyNumberFormat="1" applyFont="1" applyFill="1" applyBorder="1" applyAlignment="1" applyProtection="1">
      <alignment horizontal="center" vertical="center" wrapText="1"/>
    </xf>
    <xf numFmtId="0" fontId="71" fillId="45" borderId="179" xfId="6" applyFont="1" applyFill="1" applyBorder="1" applyAlignment="1" applyProtection="1">
      <alignment horizontal="center" vertical="center" wrapText="1"/>
    </xf>
    <xf numFmtId="0" fontId="66" fillId="37" borderId="179" xfId="6" applyFont="1" applyFill="1" applyBorder="1" applyAlignment="1" applyProtection="1">
      <alignment horizontal="center" vertical="center" wrapText="1"/>
    </xf>
    <xf numFmtId="0" fontId="66" fillId="53" borderId="179" xfId="6" applyFont="1" applyFill="1" applyBorder="1" applyAlignment="1" applyProtection="1">
      <alignment horizontal="center" vertical="center" wrapText="1"/>
    </xf>
    <xf numFmtId="0" fontId="66" fillId="56" borderId="179" xfId="6" applyFont="1" applyFill="1" applyBorder="1" applyAlignment="1" applyProtection="1">
      <alignment horizontal="center" vertical="center" wrapText="1"/>
    </xf>
    <xf numFmtId="0" fontId="66" fillId="50" borderId="179" xfId="6" applyFont="1" applyFill="1" applyBorder="1" applyAlignment="1" applyProtection="1">
      <alignment horizontal="center" vertical="center" wrapText="1"/>
    </xf>
    <xf numFmtId="0" fontId="66" fillId="6" borderId="179" xfId="6" applyFont="1" applyFill="1" applyBorder="1" applyAlignment="1" applyProtection="1">
      <alignment horizontal="center" vertical="center" wrapText="1"/>
    </xf>
    <xf numFmtId="0" fontId="57" fillId="32" borderId="179" xfId="6" applyFont="1" applyFill="1" applyBorder="1" applyAlignment="1" applyProtection="1">
      <alignment horizontal="center" vertical="center" wrapText="1"/>
    </xf>
    <xf numFmtId="0" fontId="57" fillId="43" borderId="184" xfId="6" applyFont="1" applyFill="1" applyBorder="1" applyAlignment="1" applyProtection="1">
      <alignment horizontal="center" vertical="center" wrapText="1"/>
    </xf>
    <xf numFmtId="0" fontId="66" fillId="51" borderId="179" xfId="6" applyFont="1" applyFill="1" applyBorder="1" applyAlignment="1" applyProtection="1">
      <alignment horizontal="center" vertical="center" wrapText="1"/>
    </xf>
    <xf numFmtId="0" fontId="66" fillId="3" borderId="206" xfId="5" applyFont="1" applyFill="1" applyBorder="1" applyAlignment="1">
      <alignment horizontal="center" vertical="center" wrapText="1"/>
    </xf>
    <xf numFmtId="0" fontId="66" fillId="3" borderId="198" xfId="5" applyFont="1" applyFill="1" applyBorder="1" applyAlignment="1">
      <alignment horizontal="center" vertical="center" wrapText="1"/>
    </xf>
    <xf numFmtId="0" fontId="66" fillId="32" borderId="179" xfId="5" applyFont="1" applyFill="1" applyBorder="1" applyAlignment="1">
      <alignment horizontal="center" vertical="center" wrapText="1"/>
    </xf>
    <xf numFmtId="0" fontId="66" fillId="32" borderId="184" xfId="5" applyFont="1" applyFill="1" applyBorder="1" applyAlignment="1">
      <alignment horizontal="center" vertical="center" wrapText="1"/>
    </xf>
    <xf numFmtId="0" fontId="71" fillId="57" borderId="177" xfId="5" applyFont="1" applyFill="1" applyBorder="1" applyAlignment="1">
      <alignment horizontal="center" vertical="center" wrapText="1"/>
    </xf>
    <xf numFmtId="0" fontId="71" fillId="57" borderId="184" xfId="5" applyFont="1" applyFill="1" applyBorder="1" applyAlignment="1">
      <alignment horizontal="center" vertical="center" wrapText="1"/>
    </xf>
    <xf numFmtId="0" fontId="38" fillId="0" borderId="179" xfId="2" applyFont="1" applyBorder="1" applyAlignment="1">
      <alignment horizontal="center" vertical="center"/>
    </xf>
    <xf numFmtId="0" fontId="38" fillId="0" borderId="176" xfId="2" applyFont="1" applyBorder="1" applyAlignment="1">
      <alignment horizontal="center" vertical="center"/>
    </xf>
    <xf numFmtId="0" fontId="67" fillId="48" borderId="188" xfId="6" applyFont="1" applyFill="1" applyBorder="1" applyAlignment="1" applyProtection="1">
      <alignment vertical="center" wrapText="1"/>
      <protection locked="0"/>
    </xf>
    <xf numFmtId="0" fontId="67" fillId="31" borderId="188" xfId="6" applyFont="1" applyFill="1" applyBorder="1" applyAlignment="1" applyProtection="1">
      <alignment horizontal="center" vertical="center" wrapText="1"/>
      <protection locked="0"/>
    </xf>
    <xf numFmtId="0" fontId="58" fillId="48" borderId="188" xfId="6" applyFont="1" applyFill="1" applyBorder="1" applyAlignment="1" applyProtection="1">
      <alignment horizontal="center" vertical="center" wrapText="1"/>
      <protection locked="0"/>
    </xf>
    <xf numFmtId="0" fontId="58" fillId="32" borderId="172" xfId="6" applyFont="1" applyFill="1" applyBorder="1" applyAlignment="1" applyProtection="1">
      <alignment horizontal="center" vertical="center" wrapText="1"/>
      <protection locked="0"/>
    </xf>
    <xf numFmtId="0" fontId="58" fillId="43" borderId="170" xfId="6" applyFont="1" applyFill="1" applyBorder="1" applyAlignment="1" applyProtection="1">
      <alignment horizontal="center" vertical="center" wrapText="1"/>
      <protection locked="0"/>
    </xf>
    <xf numFmtId="0" fontId="67" fillId="6" borderId="188" xfId="6" applyFont="1" applyFill="1" applyBorder="1" applyAlignment="1" applyProtection="1">
      <alignment horizontal="center" vertical="center" wrapText="1"/>
      <protection locked="0"/>
    </xf>
    <xf numFmtId="0" fontId="67" fillId="47" borderId="188" xfId="6" applyFont="1" applyFill="1" applyBorder="1" applyAlignment="1" applyProtection="1">
      <alignment horizontal="center" vertical="center" wrapText="1"/>
      <protection locked="0"/>
    </xf>
    <xf numFmtId="0" fontId="67" fillId="40" borderId="188" xfId="6" applyFont="1" applyFill="1" applyBorder="1" applyAlignment="1" applyProtection="1">
      <alignment horizontal="center" vertical="center" wrapText="1"/>
      <protection locked="0"/>
    </xf>
    <xf numFmtId="0" fontId="58" fillId="45" borderId="188" xfId="6" applyFont="1" applyFill="1" applyBorder="1" applyAlignment="1" applyProtection="1">
      <alignment horizontal="center" vertical="center" wrapText="1"/>
    </xf>
    <xf numFmtId="0" fontId="67" fillId="10" borderId="188" xfId="6" applyFont="1" applyFill="1" applyBorder="1" applyAlignment="1" applyProtection="1">
      <alignment horizontal="center" vertical="center" wrapText="1"/>
      <protection locked="0"/>
    </xf>
    <xf numFmtId="9" fontId="67" fillId="31" borderId="188" xfId="7" applyFont="1" applyFill="1" applyBorder="1" applyAlignment="1" applyProtection="1">
      <alignment horizontal="center" vertical="center" wrapText="1"/>
    </xf>
    <xf numFmtId="9" fontId="67" fillId="6" borderId="188" xfId="7" applyFont="1" applyFill="1" applyBorder="1" applyAlignment="1" applyProtection="1">
      <alignment horizontal="center" vertical="center" wrapText="1"/>
    </xf>
    <xf numFmtId="0" fontId="67" fillId="31" borderId="188" xfId="6" applyFont="1" applyFill="1" applyBorder="1" applyAlignment="1" applyProtection="1">
      <alignment horizontal="center" vertical="center" wrapText="1"/>
      <protection locked="0"/>
    </xf>
    <xf numFmtId="0" fontId="67" fillId="6" borderId="188" xfId="6" applyFont="1" applyFill="1" applyBorder="1" applyAlignment="1" applyProtection="1">
      <alignment horizontal="center" vertical="center" wrapText="1"/>
    </xf>
    <xf numFmtId="0" fontId="67" fillId="3" borderId="170" xfId="5" applyFont="1" applyFill="1" applyBorder="1" applyAlignment="1">
      <alignment horizontal="center" vertical="center" wrapText="1"/>
    </xf>
    <xf numFmtId="0" fontId="67" fillId="3" borderId="188" xfId="6" applyFont="1" applyFill="1" applyBorder="1" applyAlignment="1" applyProtection="1">
      <alignment horizontal="center" vertical="center" wrapText="1"/>
      <protection locked="0"/>
    </xf>
    <xf numFmtId="0" fontId="67" fillId="31" borderId="188" xfId="6" applyFont="1" applyFill="1" applyBorder="1" applyAlignment="1" applyProtection="1">
      <alignment horizontal="center" vertical="center"/>
      <protection locked="0"/>
    </xf>
    <xf numFmtId="1" fontId="58" fillId="45" borderId="188" xfId="7" applyNumberFormat="1" applyFont="1" applyFill="1" applyBorder="1" applyAlignment="1" applyProtection="1">
      <alignment horizontal="center" vertical="center"/>
    </xf>
    <xf numFmtId="0" fontId="67" fillId="6" borderId="188" xfId="6" applyFont="1" applyFill="1" applyBorder="1" applyAlignment="1" applyProtection="1">
      <alignment horizontal="center" vertical="center"/>
      <protection locked="0"/>
    </xf>
    <xf numFmtId="0" fontId="67" fillId="0" borderId="188" xfId="2" applyFont="1" applyBorder="1" applyAlignment="1">
      <alignment horizontal="center" vertical="center"/>
    </xf>
    <xf numFmtId="0" fontId="67" fillId="31" borderId="188" xfId="6" applyFont="1" applyFill="1" applyBorder="1" applyAlignment="1" applyProtection="1">
      <alignment horizontal="center" vertical="center" wrapText="1"/>
    </xf>
    <xf numFmtId="0" fontId="67" fillId="3" borderId="188" xfId="5" applyFont="1" applyFill="1" applyBorder="1" applyAlignment="1">
      <alignment horizontal="center" vertical="center" wrapText="1"/>
    </xf>
    <xf numFmtId="0" fontId="67" fillId="3" borderId="170" xfId="6" applyFont="1" applyFill="1" applyBorder="1" applyAlignment="1" applyProtection="1">
      <alignment horizontal="center" vertical="center"/>
      <protection locked="0"/>
    </xf>
    <xf numFmtId="0" fontId="79" fillId="3" borderId="188" xfId="5" applyFont="1" applyFill="1" applyBorder="1" applyAlignment="1">
      <alignment horizontal="center" vertical="center" wrapText="1"/>
    </xf>
    <xf numFmtId="0" fontId="79" fillId="46" borderId="188" xfId="5" applyFont="1" applyFill="1" applyBorder="1" applyAlignment="1">
      <alignment horizontal="center" vertical="center" wrapText="1"/>
    </xf>
    <xf numFmtId="0" fontId="79" fillId="53" borderId="188" xfId="5" applyFont="1" applyFill="1" applyBorder="1" applyAlignment="1">
      <alignment horizontal="center" vertical="center" wrapText="1"/>
    </xf>
    <xf numFmtId="0" fontId="79" fillId="53" borderId="170" xfId="5" applyFont="1" applyFill="1" applyBorder="1" applyAlignment="1">
      <alignment horizontal="center" vertical="center" wrapText="1"/>
    </xf>
    <xf numFmtId="0" fontId="77" fillId="3" borderId="188" xfId="5" applyFont="1" applyFill="1" applyBorder="1" applyAlignment="1" applyProtection="1">
      <alignment horizontal="center" vertical="center"/>
      <protection locked="0"/>
    </xf>
    <xf numFmtId="0" fontId="26" fillId="60" borderId="188" xfId="2" applyFont="1" applyFill="1" applyBorder="1" applyProtection="1">
      <protection locked="0"/>
    </xf>
    <xf numFmtId="0" fontId="26" fillId="60" borderId="170" xfId="2" applyFont="1" applyFill="1" applyBorder="1" applyProtection="1">
      <protection locked="0"/>
    </xf>
    <xf numFmtId="0" fontId="79" fillId="36" borderId="188" xfId="5" applyFont="1" applyFill="1" applyBorder="1" applyAlignment="1">
      <alignment horizontal="center" vertical="center" wrapText="1"/>
    </xf>
    <xf numFmtId="0" fontId="67" fillId="6" borderId="179" xfId="6" applyFont="1" applyFill="1" applyBorder="1" applyAlignment="1" applyProtection="1">
      <alignment horizontal="center" vertical="center" wrapText="1"/>
      <protection locked="0"/>
    </xf>
    <xf numFmtId="0" fontId="67" fillId="47" borderId="179" xfId="6" applyFont="1" applyFill="1" applyBorder="1" applyAlignment="1" applyProtection="1">
      <alignment horizontal="center" vertical="center" wrapText="1"/>
      <protection locked="0"/>
    </xf>
    <xf numFmtId="0" fontId="67" fillId="40" borderId="179" xfId="6" applyFont="1" applyFill="1" applyBorder="1" applyAlignment="1" applyProtection="1">
      <alignment horizontal="center" vertical="center" wrapText="1"/>
      <protection locked="0"/>
    </xf>
    <xf numFmtId="0" fontId="67" fillId="48" borderId="179" xfId="6" applyFont="1" applyFill="1" applyBorder="1" applyAlignment="1" applyProtection="1">
      <alignment vertical="center" wrapText="1"/>
      <protection locked="0"/>
    </xf>
    <xf numFmtId="0" fontId="58" fillId="45" borderId="179" xfId="6" applyFont="1" applyFill="1" applyBorder="1" applyAlignment="1" applyProtection="1">
      <alignment horizontal="center" vertical="center" wrapText="1"/>
    </xf>
    <xf numFmtId="0" fontId="67" fillId="10" borderId="179" xfId="6" applyFont="1" applyFill="1" applyBorder="1" applyAlignment="1" applyProtection="1">
      <alignment horizontal="center" vertical="center" wrapText="1"/>
      <protection locked="0"/>
    </xf>
    <xf numFmtId="9" fontId="67" fillId="31" borderId="179" xfId="7" applyFont="1" applyFill="1" applyBorder="1" applyAlignment="1" applyProtection="1">
      <alignment horizontal="center" vertical="center" wrapText="1"/>
    </xf>
    <xf numFmtId="9" fontId="67" fillId="6" borderId="179" xfId="7" applyFont="1" applyFill="1" applyBorder="1" applyAlignment="1" applyProtection="1">
      <alignment horizontal="center" vertical="center" wrapText="1"/>
    </xf>
    <xf numFmtId="0" fontId="67" fillId="31" borderId="179" xfId="6" applyFont="1" applyFill="1" applyBorder="1" applyAlignment="1" applyProtection="1">
      <alignment horizontal="center" vertical="center" wrapText="1"/>
      <protection locked="0"/>
    </xf>
    <xf numFmtId="0" fontId="67" fillId="6" borderId="179" xfId="6" applyFont="1" applyFill="1" applyBorder="1" applyAlignment="1" applyProtection="1">
      <alignment horizontal="center" vertical="center" wrapText="1"/>
    </xf>
    <xf numFmtId="0" fontId="67" fillId="3" borderId="184" xfId="5" applyFont="1" applyFill="1" applyBorder="1" applyAlignment="1">
      <alignment horizontal="center" vertical="center" wrapText="1"/>
    </xf>
    <xf numFmtId="0" fontId="67" fillId="3" borderId="179" xfId="6" applyFont="1" applyFill="1" applyBorder="1" applyAlignment="1" applyProtection="1">
      <alignment horizontal="center" vertical="center" wrapText="1"/>
      <protection locked="0"/>
    </xf>
    <xf numFmtId="0" fontId="67" fillId="31" borderId="179" xfId="6" applyFont="1" applyFill="1" applyBorder="1" applyAlignment="1" applyProtection="1">
      <alignment horizontal="center" vertical="center"/>
      <protection locked="0"/>
    </xf>
    <xf numFmtId="1" fontId="58" fillId="45" borderId="179" xfId="7" applyNumberFormat="1" applyFont="1" applyFill="1" applyBorder="1" applyAlignment="1" applyProtection="1">
      <alignment horizontal="center" vertical="center"/>
    </xf>
    <xf numFmtId="0" fontId="67" fillId="6" borderId="179" xfId="6" applyFont="1" applyFill="1" applyBorder="1" applyAlignment="1" applyProtection="1">
      <alignment horizontal="center" vertical="center"/>
      <protection locked="0"/>
    </xf>
    <xf numFmtId="0" fontId="67" fillId="31" borderId="179" xfId="6" applyFont="1" applyFill="1" applyBorder="1" applyAlignment="1" applyProtection="1">
      <alignment vertical="center" wrapText="1"/>
      <protection locked="0"/>
    </xf>
    <xf numFmtId="0" fontId="58" fillId="48" borderId="179" xfId="6" applyFont="1" applyFill="1" applyBorder="1" applyAlignment="1" applyProtection="1">
      <alignment vertical="center" wrapText="1"/>
      <protection locked="0"/>
    </xf>
    <xf numFmtId="0" fontId="58" fillId="32" borderId="176" xfId="6" applyFont="1" applyFill="1" applyBorder="1" applyAlignment="1" applyProtection="1">
      <alignment vertical="center" wrapText="1"/>
      <protection locked="0"/>
    </xf>
    <xf numFmtId="0" fontId="58" fillId="43" borderId="184" xfId="6" applyFont="1" applyFill="1" applyBorder="1" applyAlignment="1" applyProtection="1">
      <alignment vertical="center" wrapText="1"/>
      <protection locked="0"/>
    </xf>
    <xf numFmtId="0" fontId="67" fillId="0" borderId="179" xfId="2" applyFont="1" applyBorder="1" applyAlignment="1">
      <alignment horizontal="center" vertical="center"/>
    </xf>
    <xf numFmtId="0" fontId="67" fillId="31" borderId="179" xfId="6" applyFont="1" applyFill="1" applyBorder="1" applyAlignment="1" applyProtection="1">
      <alignment horizontal="center" vertical="center" wrapText="1"/>
    </xf>
    <xf numFmtId="0" fontId="67" fillId="3" borderId="179" xfId="5" applyFont="1" applyFill="1" applyBorder="1" applyAlignment="1">
      <alignment horizontal="center" vertical="center" wrapText="1"/>
    </xf>
    <xf numFmtId="0" fontId="67" fillId="3" borderId="184" xfId="6" applyFont="1" applyFill="1" applyBorder="1" applyAlignment="1" applyProtection="1">
      <alignment horizontal="center" vertical="center"/>
      <protection locked="0"/>
    </xf>
    <xf numFmtId="0" fontId="79" fillId="3" borderId="179" xfId="5" applyFont="1" applyFill="1" applyBorder="1" applyAlignment="1">
      <alignment horizontal="center" vertical="center" wrapText="1"/>
    </xf>
    <xf numFmtId="0" fontId="79" fillId="36" borderId="179" xfId="5" applyFont="1" applyFill="1" applyBorder="1" applyAlignment="1">
      <alignment horizontal="center" vertical="center" wrapText="1"/>
    </xf>
    <xf numFmtId="0" fontId="79" fillId="46" borderId="179" xfId="5" applyFont="1" applyFill="1" applyBorder="1" applyAlignment="1">
      <alignment horizontal="center" vertical="center" wrapText="1"/>
    </xf>
    <xf numFmtId="0" fontId="79" fillId="53" borderId="184" xfId="5" applyFont="1" applyFill="1" applyBorder="1" applyAlignment="1">
      <alignment horizontal="center" vertical="center" wrapText="1"/>
    </xf>
    <xf numFmtId="0" fontId="77" fillId="3" borderId="179" xfId="5" applyFont="1" applyFill="1" applyBorder="1" applyAlignment="1" applyProtection="1">
      <alignment horizontal="center" vertical="center"/>
      <protection locked="0"/>
    </xf>
    <xf numFmtId="0" fontId="26" fillId="60" borderId="179" xfId="2" applyFont="1" applyFill="1" applyBorder="1" applyProtection="1">
      <protection locked="0"/>
    </xf>
    <xf numFmtId="0" fontId="26" fillId="60" borderId="184" xfId="2" applyFont="1" applyFill="1" applyBorder="1" applyProtection="1">
      <protection locked="0"/>
    </xf>
    <xf numFmtId="0" fontId="58" fillId="32" borderId="176" xfId="6" applyFont="1" applyFill="1" applyBorder="1" applyAlignment="1" applyProtection="1">
      <alignment horizontal="center" vertical="center" wrapText="1"/>
      <protection locked="0"/>
    </xf>
    <xf numFmtId="0" fontId="58" fillId="43" borderId="184" xfId="6" applyFont="1" applyFill="1" applyBorder="1" applyAlignment="1" applyProtection="1">
      <alignment horizontal="center" vertical="center" wrapText="1"/>
      <protection locked="0"/>
    </xf>
    <xf numFmtId="0" fontId="58" fillId="32" borderId="188" xfId="6" applyFont="1" applyFill="1" applyBorder="1" applyAlignment="1" applyProtection="1">
      <alignment horizontal="center" vertical="center" wrapText="1"/>
      <protection locked="0"/>
    </xf>
    <xf numFmtId="0" fontId="67" fillId="36" borderId="188" xfId="6" applyFont="1" applyFill="1" applyBorder="1" applyAlignment="1" applyProtection="1">
      <alignment horizontal="center" vertical="center" wrapText="1"/>
      <protection locked="0"/>
    </xf>
    <xf numFmtId="0" fontId="67" fillId="10" borderId="170" xfId="6" applyFont="1" applyFill="1" applyBorder="1" applyAlignment="1" applyProtection="1">
      <alignment horizontal="center" vertical="center" wrapText="1"/>
      <protection locked="0"/>
    </xf>
    <xf numFmtId="1" fontId="58" fillId="45" borderId="170" xfId="7" applyNumberFormat="1" applyFont="1" applyFill="1" applyBorder="1" applyAlignment="1" applyProtection="1">
      <alignment horizontal="center" vertical="center"/>
    </xf>
    <xf numFmtId="0" fontId="67" fillId="3" borderId="188" xfId="5" applyFont="1" applyFill="1" applyBorder="1" applyAlignment="1">
      <alignment horizontal="center" vertical="center" wrapText="1"/>
    </xf>
    <xf numFmtId="0" fontId="67" fillId="46" borderId="188" xfId="5" applyFont="1" applyFill="1" applyBorder="1" applyAlignment="1">
      <alignment horizontal="center" vertical="center" wrapText="1"/>
    </xf>
    <xf numFmtId="0" fontId="67" fillId="53" borderId="188" xfId="5" applyFont="1" applyFill="1" applyBorder="1" applyAlignment="1">
      <alignment horizontal="center" vertical="center" wrapText="1"/>
    </xf>
    <xf numFmtId="0" fontId="67" fillId="53" borderId="170" xfId="5" applyFont="1" applyFill="1" applyBorder="1" applyAlignment="1">
      <alignment horizontal="center" vertical="center" wrapText="1"/>
    </xf>
    <xf numFmtId="0" fontId="55" fillId="60" borderId="188" xfId="2" applyFont="1" applyFill="1" applyBorder="1" applyProtection="1">
      <protection locked="0"/>
    </xf>
    <xf numFmtId="0" fontId="55" fillId="60" borderId="170" xfId="2" applyFont="1" applyFill="1" applyBorder="1" applyProtection="1">
      <protection locked="0"/>
    </xf>
    <xf numFmtId="0" fontId="58" fillId="32" borderId="179" xfId="6" applyFont="1" applyFill="1" applyBorder="1" applyAlignment="1" applyProtection="1">
      <alignment horizontal="center" vertical="center" wrapText="1"/>
      <protection locked="0"/>
    </xf>
    <xf numFmtId="0" fontId="67" fillId="36" borderId="179" xfId="6" applyFont="1" applyFill="1" applyBorder="1" applyAlignment="1" applyProtection="1">
      <alignment horizontal="center" vertical="center" wrapText="1"/>
      <protection locked="0"/>
    </xf>
    <xf numFmtId="0" fontId="67" fillId="10" borderId="184" xfId="6" applyFont="1" applyFill="1" applyBorder="1" applyAlignment="1" applyProtection="1">
      <alignment horizontal="center" vertical="center" wrapText="1"/>
      <protection locked="0"/>
    </xf>
    <xf numFmtId="1" fontId="58" fillId="45" borderId="184" xfId="7" applyNumberFormat="1" applyFont="1" applyFill="1" applyBorder="1" applyAlignment="1" applyProtection="1">
      <alignment horizontal="center" vertical="center"/>
    </xf>
    <xf numFmtId="0" fontId="77" fillId="3" borderId="188" xfId="5" applyFont="1" applyFill="1" applyBorder="1" applyAlignment="1" applyProtection="1">
      <alignment horizontal="center" vertical="center" wrapText="1"/>
      <protection locked="0"/>
    </xf>
    <xf numFmtId="0" fontId="77" fillId="3" borderId="179" xfId="5" applyFont="1" applyFill="1" applyBorder="1" applyAlignment="1" applyProtection="1">
      <alignment horizontal="center" vertical="center" wrapText="1"/>
      <protection locked="0"/>
    </xf>
    <xf numFmtId="0" fontId="79" fillId="3" borderId="188" xfId="5" applyFont="1" applyFill="1" applyBorder="1" applyAlignment="1" applyProtection="1">
      <alignment horizontal="center" vertical="center"/>
      <protection locked="0"/>
    </xf>
    <xf numFmtId="0" fontId="64" fillId="60" borderId="188" xfId="2" applyFont="1" applyFill="1" applyBorder="1" applyProtection="1">
      <protection locked="0"/>
    </xf>
    <xf numFmtId="0" fontId="64" fillId="60" borderId="170" xfId="2" applyFont="1" applyFill="1" applyBorder="1" applyProtection="1">
      <protection locked="0"/>
    </xf>
    <xf numFmtId="0" fontId="67" fillId="31" borderId="172" xfId="6" applyFont="1" applyFill="1" applyBorder="1" applyAlignment="1" applyProtection="1">
      <alignment horizontal="center" vertical="center"/>
      <protection locked="0"/>
    </xf>
    <xf numFmtId="0" fontId="67" fillId="31" borderId="212" xfId="6" applyFont="1" applyFill="1" applyBorder="1" applyAlignment="1" applyProtection="1">
      <alignment horizontal="center" vertical="center"/>
      <protection locked="0"/>
    </xf>
    <xf numFmtId="0" fontId="79" fillId="3" borderId="179" xfId="5" applyFont="1" applyFill="1" applyBorder="1" applyAlignment="1" applyProtection="1">
      <alignment horizontal="center" vertical="center"/>
      <protection locked="0"/>
    </xf>
    <xf numFmtId="0" fontId="64" fillId="60" borderId="179" xfId="2" applyFont="1" applyFill="1" applyBorder="1" applyProtection="1">
      <protection locked="0"/>
    </xf>
    <xf numFmtId="0" fontId="64" fillId="60" borderId="184" xfId="2" applyFont="1" applyFill="1" applyBorder="1" applyProtection="1">
      <protection locked="0"/>
    </xf>
    <xf numFmtId="0" fontId="41" fillId="6" borderId="188" xfId="6" applyFont="1" applyFill="1" applyBorder="1" applyAlignment="1" applyProtection="1">
      <alignment horizontal="center" vertical="center" wrapText="1"/>
      <protection locked="0"/>
    </xf>
    <xf numFmtId="0" fontId="41" fillId="47" borderId="188" xfId="6" applyFont="1" applyFill="1" applyBorder="1" applyAlignment="1" applyProtection="1">
      <alignment horizontal="center" vertical="center" wrapText="1"/>
      <protection locked="0"/>
    </xf>
    <xf numFmtId="0" fontId="41" fillId="40" borderId="188" xfId="6" applyFont="1" applyFill="1" applyBorder="1" applyAlignment="1" applyProtection="1">
      <alignment horizontal="center" vertical="center" wrapText="1"/>
      <protection locked="0"/>
    </xf>
    <xf numFmtId="0" fontId="41" fillId="48" borderId="188" xfId="6" applyFont="1" applyFill="1" applyBorder="1" applyAlignment="1" applyProtection="1">
      <alignment vertical="center" wrapText="1"/>
      <protection locked="0"/>
    </xf>
    <xf numFmtId="0" fontId="78" fillId="45" borderId="188" xfId="6" applyFont="1" applyFill="1" applyBorder="1" applyAlignment="1" applyProtection="1">
      <alignment horizontal="center" vertical="center" wrapText="1"/>
    </xf>
    <xf numFmtId="0" fontId="41" fillId="10" borderId="170" xfId="6" applyFont="1" applyFill="1" applyBorder="1" applyAlignment="1" applyProtection="1">
      <alignment horizontal="center" vertical="center" wrapText="1"/>
      <protection locked="0"/>
    </xf>
    <xf numFmtId="9" fontId="41" fillId="31" borderId="188" xfId="7" applyFont="1" applyFill="1" applyBorder="1" applyAlignment="1" applyProtection="1">
      <alignment horizontal="center" vertical="center" wrapText="1"/>
    </xf>
    <xf numFmtId="9" fontId="41" fillId="6" borderId="188" xfId="7" applyFont="1" applyFill="1" applyBorder="1" applyAlignment="1" applyProtection="1">
      <alignment horizontal="center" vertical="center" wrapText="1"/>
    </xf>
    <xf numFmtId="0" fontId="41" fillId="31" borderId="188" xfId="6" applyFont="1" applyFill="1" applyBorder="1" applyAlignment="1" applyProtection="1">
      <alignment horizontal="center" vertical="center" wrapText="1"/>
      <protection locked="0"/>
    </xf>
    <xf numFmtId="0" fontId="41" fillId="6" borderId="188" xfId="6" applyFont="1" applyFill="1" applyBorder="1" applyAlignment="1" applyProtection="1">
      <alignment horizontal="center" vertical="center" wrapText="1"/>
    </xf>
    <xf numFmtId="0" fontId="41" fillId="3" borderId="170" xfId="5" applyFont="1" applyFill="1" applyBorder="1" applyAlignment="1">
      <alignment horizontal="center" vertical="center" wrapText="1"/>
    </xf>
    <xf numFmtId="0" fontId="41" fillId="3" borderId="188" xfId="6" applyFont="1" applyFill="1" applyBorder="1" applyAlignment="1" applyProtection="1">
      <alignment horizontal="center" vertical="center" wrapText="1"/>
      <protection locked="0"/>
    </xf>
    <xf numFmtId="0" fontId="41" fillId="31" borderId="188" xfId="6" applyFont="1" applyFill="1" applyBorder="1" applyAlignment="1" applyProtection="1">
      <alignment horizontal="center" vertical="center"/>
      <protection locked="0"/>
    </xf>
    <xf numFmtId="0" fontId="41" fillId="6" borderId="179" xfId="6" applyFont="1" applyFill="1" applyBorder="1" applyAlignment="1" applyProtection="1">
      <alignment horizontal="center" vertical="center" wrapText="1"/>
      <protection locked="0"/>
    </xf>
    <xf numFmtId="0" fontId="41" fillId="47" borderId="179" xfId="6" applyFont="1" applyFill="1" applyBorder="1" applyAlignment="1" applyProtection="1">
      <alignment horizontal="center" vertical="center" wrapText="1"/>
      <protection locked="0"/>
    </xf>
    <xf numFmtId="0" fontId="41" fillId="40" borderId="179" xfId="6" applyFont="1" applyFill="1" applyBorder="1" applyAlignment="1" applyProtection="1">
      <alignment horizontal="center" vertical="center" wrapText="1"/>
      <protection locked="0"/>
    </xf>
    <xf numFmtId="0" fontId="41" fillId="48" borderId="179" xfId="6" applyFont="1" applyFill="1" applyBorder="1" applyAlignment="1" applyProtection="1">
      <alignment vertical="center" wrapText="1"/>
      <protection locked="0"/>
    </xf>
    <xf numFmtId="0" fontId="78" fillId="45" borderId="179" xfId="6" applyFont="1" applyFill="1" applyBorder="1" applyAlignment="1" applyProtection="1">
      <alignment horizontal="center" vertical="center" wrapText="1"/>
    </xf>
    <xf numFmtId="0" fontId="41" fillId="10" borderId="184" xfId="6" applyFont="1" applyFill="1" applyBorder="1" applyAlignment="1" applyProtection="1">
      <alignment horizontal="center" vertical="center" wrapText="1"/>
      <protection locked="0"/>
    </xf>
    <xf numFmtId="9" fontId="41" fillId="31" borderId="179" xfId="7" applyFont="1" applyFill="1" applyBorder="1" applyAlignment="1" applyProtection="1">
      <alignment horizontal="center" vertical="center" wrapText="1"/>
    </xf>
    <xf numFmtId="9" fontId="41" fillId="6" borderId="179" xfId="7" applyFont="1" applyFill="1" applyBorder="1" applyAlignment="1" applyProtection="1">
      <alignment horizontal="center" vertical="center" wrapText="1"/>
    </xf>
    <xf numFmtId="0" fontId="41" fillId="31" borderId="179" xfId="6" applyFont="1" applyFill="1" applyBorder="1" applyAlignment="1" applyProtection="1">
      <alignment horizontal="center" vertical="center" wrapText="1"/>
      <protection locked="0"/>
    </xf>
    <xf numFmtId="0" fontId="41" fillId="6" borderId="179" xfId="6" applyFont="1" applyFill="1" applyBorder="1" applyAlignment="1" applyProtection="1">
      <alignment horizontal="center" vertical="center" wrapText="1"/>
    </xf>
    <xf numFmtId="0" fontId="41" fillId="3" borderId="184" xfId="5" applyFont="1" applyFill="1" applyBorder="1" applyAlignment="1">
      <alignment horizontal="center" vertical="center" wrapText="1"/>
    </xf>
    <xf numFmtId="0" fontId="41" fillId="3" borderId="179" xfId="6" applyFont="1" applyFill="1" applyBorder="1" applyAlignment="1" applyProtection="1">
      <alignment horizontal="center" vertical="center" wrapText="1"/>
      <protection locked="0"/>
    </xf>
    <xf numFmtId="0" fontId="41" fillId="31" borderId="179" xfId="6" applyFont="1" applyFill="1" applyBorder="1" applyAlignment="1" applyProtection="1">
      <alignment horizontal="center" vertical="center"/>
      <protection locked="0"/>
    </xf>
    <xf numFmtId="0" fontId="67" fillId="31" borderId="179" xfId="6" applyFont="1" applyFill="1" applyBorder="1" applyAlignment="1" applyProtection="1">
      <alignment horizontal="center" vertical="center" wrapText="1"/>
      <protection locked="0"/>
    </xf>
    <xf numFmtId="0" fontId="66" fillId="6" borderId="188" xfId="6" applyFont="1" applyFill="1" applyBorder="1" applyAlignment="1" applyProtection="1">
      <alignment horizontal="center" vertical="center" wrapText="1"/>
      <protection locked="0"/>
    </xf>
    <xf numFmtId="0" fontId="82" fillId="6" borderId="188" xfId="6" applyFont="1" applyFill="1" applyBorder="1" applyAlignment="1" applyProtection="1">
      <alignment horizontal="center" vertical="center" wrapText="1"/>
      <protection locked="0"/>
    </xf>
    <xf numFmtId="0" fontId="82" fillId="40" borderId="188" xfId="6" applyFont="1" applyFill="1" applyBorder="1" applyAlignment="1" applyProtection="1">
      <alignment horizontal="center" vertical="center" wrapText="1"/>
      <protection locked="0"/>
    </xf>
    <xf numFmtId="0" fontId="82" fillId="48" borderId="188" xfId="6" applyFont="1" applyFill="1" applyBorder="1" applyAlignment="1" applyProtection="1">
      <alignment vertical="center" wrapText="1"/>
      <protection locked="0"/>
    </xf>
    <xf numFmtId="0" fontId="83" fillId="45" borderId="188" xfId="6" applyFont="1" applyFill="1" applyBorder="1" applyAlignment="1" applyProtection="1">
      <alignment horizontal="center" vertical="center" wrapText="1"/>
    </xf>
    <xf numFmtId="0" fontId="66" fillId="10" borderId="170" xfId="6" applyFont="1" applyFill="1" applyBorder="1" applyAlignment="1" applyProtection="1">
      <alignment horizontal="center" vertical="center" wrapText="1"/>
      <protection locked="0"/>
    </xf>
    <xf numFmtId="0" fontId="66" fillId="6" borderId="179" xfId="6" applyFont="1" applyFill="1" applyBorder="1" applyAlignment="1" applyProtection="1">
      <alignment horizontal="center" vertical="center" wrapText="1"/>
      <protection locked="0"/>
    </xf>
    <xf numFmtId="0" fontId="82" fillId="6" borderId="179" xfId="6" applyFont="1" applyFill="1" applyBorder="1" applyAlignment="1" applyProtection="1">
      <alignment horizontal="center" vertical="center" wrapText="1"/>
      <protection locked="0"/>
    </xf>
    <xf numFmtId="0" fontId="82" fillId="40" borderId="179" xfId="6" applyFont="1" applyFill="1" applyBorder="1" applyAlignment="1" applyProtection="1">
      <alignment horizontal="center" vertical="center" wrapText="1"/>
      <protection locked="0"/>
    </xf>
    <xf numFmtId="0" fontId="82" fillId="48" borderId="179" xfId="6" applyFont="1" applyFill="1" applyBorder="1" applyAlignment="1" applyProtection="1">
      <alignment vertical="center" wrapText="1"/>
      <protection locked="0"/>
    </xf>
    <xf numFmtId="0" fontId="83" fillId="45" borderId="179" xfId="6" applyFont="1" applyFill="1" applyBorder="1" applyAlignment="1" applyProtection="1">
      <alignment horizontal="center" vertical="center" wrapText="1"/>
    </xf>
    <xf numFmtId="0" fontId="66" fillId="10" borderId="184" xfId="6" applyFont="1" applyFill="1" applyBorder="1" applyAlignment="1" applyProtection="1">
      <alignment horizontal="center" vertical="center" wrapText="1"/>
      <protection locked="0"/>
    </xf>
    <xf numFmtId="0" fontId="67" fillId="6" borderId="172" xfId="6" applyFont="1" applyFill="1" applyBorder="1" applyAlignment="1" applyProtection="1">
      <alignment horizontal="center" vertical="center"/>
      <protection locked="0"/>
    </xf>
    <xf numFmtId="0" fontId="67" fillId="6" borderId="212" xfId="6" applyFont="1" applyFill="1" applyBorder="1" applyAlignment="1" applyProtection="1">
      <alignment horizontal="center" vertical="center"/>
      <protection locked="0"/>
    </xf>
    <xf numFmtId="0" fontId="67" fillId="6" borderId="172" xfId="6" applyFont="1" applyFill="1" applyBorder="1" applyAlignment="1" applyProtection="1">
      <alignment horizontal="center" vertical="center" wrapText="1"/>
      <protection locked="0"/>
    </xf>
    <xf numFmtId="0" fontId="67" fillId="6" borderId="212" xfId="6" applyFont="1" applyFill="1" applyBorder="1" applyAlignment="1" applyProtection="1">
      <alignment horizontal="center" vertical="center" wrapText="1"/>
      <protection locked="0"/>
    </xf>
    <xf numFmtId="0" fontId="67" fillId="6" borderId="176" xfId="6" applyFont="1" applyFill="1" applyBorder="1" applyAlignment="1" applyProtection="1">
      <alignment horizontal="center" vertical="center"/>
      <protection locked="0"/>
    </xf>
    <xf numFmtId="0" fontId="67" fillId="6" borderId="228" xfId="6" applyFont="1" applyFill="1" applyBorder="1" applyAlignment="1" applyProtection="1">
      <alignment horizontal="center" vertical="center"/>
      <protection locked="0"/>
    </xf>
    <xf numFmtId="0" fontId="67" fillId="6" borderId="176" xfId="6" applyFont="1" applyFill="1" applyBorder="1" applyAlignment="1" applyProtection="1">
      <alignment horizontal="center" vertical="center" wrapText="1"/>
      <protection locked="0"/>
    </xf>
    <xf numFmtId="0" fontId="67" fillId="6" borderId="228" xfId="6" applyFont="1" applyFill="1" applyBorder="1" applyAlignment="1" applyProtection="1">
      <alignment horizontal="center" vertical="center" wrapText="1"/>
      <protection locked="0"/>
    </xf>
    <xf numFmtId="0" fontId="43" fillId="6" borderId="188" xfId="0" applyFont="1" applyFill="1" applyBorder="1" applyAlignment="1">
      <alignment horizontal="left" vertical="center"/>
    </xf>
    <xf numFmtId="14" fontId="43" fillId="6" borderId="188" xfId="0" applyNumberFormat="1" applyFont="1" applyFill="1" applyBorder="1" applyAlignment="1">
      <alignment horizontal="center" vertical="center"/>
    </xf>
    <xf numFmtId="0" fontId="43" fillId="6" borderId="188" xfId="0" applyFont="1" applyFill="1" applyBorder="1" applyAlignment="1">
      <alignment horizontal="center" vertical="center" wrapText="1"/>
    </xf>
    <xf numFmtId="0" fontId="43" fillId="6" borderId="188" xfId="0" applyFont="1" applyFill="1" applyBorder="1" applyAlignment="1">
      <alignment horizontal="center" vertical="center"/>
    </xf>
    <xf numFmtId="0" fontId="43" fillId="6" borderId="170" xfId="0" applyFont="1" applyFill="1" applyBorder="1" applyAlignment="1">
      <alignment horizontal="center" vertical="center"/>
    </xf>
    <xf numFmtId="0" fontId="43" fillId="0" borderId="188" xfId="0" applyFont="1" applyBorder="1" applyAlignment="1">
      <alignment horizontal="left" vertical="center" wrapText="1"/>
    </xf>
    <xf numFmtId="14" fontId="43" fillId="0" borderId="188" xfId="0" applyNumberFormat="1" applyFont="1" applyBorder="1" applyAlignment="1">
      <alignment horizontal="center" vertical="center"/>
    </xf>
    <xf numFmtId="0" fontId="43" fillId="0" borderId="188" xfId="0" applyFont="1" applyBorder="1" applyAlignment="1">
      <alignment horizontal="center" vertical="center" wrapText="1"/>
    </xf>
    <xf numFmtId="0" fontId="43" fillId="0" borderId="188" xfId="0" applyFont="1" applyBorder="1" applyAlignment="1">
      <alignment horizontal="center" vertical="center"/>
    </xf>
    <xf numFmtId="18" fontId="43" fillId="0" borderId="170" xfId="0" applyNumberFormat="1" applyFont="1" applyBorder="1" applyAlignment="1">
      <alignment horizontal="center" vertical="center"/>
    </xf>
    <xf numFmtId="0" fontId="43" fillId="6" borderId="188" xfId="0" applyFont="1" applyFill="1" applyBorder="1" applyAlignment="1">
      <alignment horizontal="left" vertical="center" wrapText="1"/>
    </xf>
    <xf numFmtId="0" fontId="43" fillId="0" borderId="170" xfId="0" applyFont="1" applyBorder="1" applyAlignment="1">
      <alignment horizontal="center" vertical="center"/>
    </xf>
    <xf numFmtId="0" fontId="43" fillId="6" borderId="179" xfId="0" applyFont="1" applyFill="1" applyBorder="1" applyAlignment="1">
      <alignment horizontal="left" vertical="center" wrapText="1"/>
    </xf>
    <xf numFmtId="14" fontId="43" fillId="6" borderId="179" xfId="0" applyNumberFormat="1" applyFont="1" applyFill="1" applyBorder="1" applyAlignment="1">
      <alignment horizontal="center" vertical="center"/>
    </xf>
    <xf numFmtId="0" fontId="43" fillId="6" borderId="179" xfId="0" applyFont="1" applyFill="1" applyBorder="1" applyAlignment="1">
      <alignment horizontal="center" vertical="center" wrapText="1"/>
    </xf>
    <xf numFmtId="0" fontId="43" fillId="6" borderId="179" xfId="0" applyFont="1" applyFill="1" applyBorder="1" applyAlignment="1">
      <alignment horizontal="center" vertical="center"/>
    </xf>
    <xf numFmtId="0" fontId="43" fillId="6" borderId="184" xfId="0" applyFont="1" applyFill="1" applyBorder="1" applyAlignment="1">
      <alignment horizontal="center" vertical="center"/>
    </xf>
  </cellXfs>
  <cellStyles count="8">
    <cellStyle name="Hipervínculo" xfId="4" builtinId="8"/>
    <cellStyle name="Normal" xfId="0" builtinId="0"/>
    <cellStyle name="Normal 10" xfId="5" xr:uid="{00000000-0005-0000-0000-000002000000}"/>
    <cellStyle name="Normal 2" xfId="1" xr:uid="{00000000-0005-0000-0000-000003000000}"/>
    <cellStyle name="Normal 2 3" xfId="6" xr:uid="{00000000-0005-0000-0000-000004000000}"/>
    <cellStyle name="Normal 3" xfId="2" xr:uid="{00000000-0005-0000-0000-000005000000}"/>
    <cellStyle name="Porcentaje" xfId="3" builtinId="5"/>
    <cellStyle name="Porcentaje 2" xfId="7" xr:uid="{00000000-0005-0000-0000-000007000000}"/>
  </cellStyles>
  <dxfs count="1298">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7" tint="0.39994506668294322"/>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theme="1"/>
        </patternFill>
      </fill>
    </dxf>
    <dxf>
      <fill>
        <patternFill>
          <bgColor theme="1"/>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FF0000"/>
        </patternFill>
      </fill>
    </dxf>
    <dxf>
      <fill>
        <patternFill>
          <bgColor rgb="FF00B0F0"/>
        </patternFill>
      </fill>
    </dxf>
    <dxf>
      <fill>
        <patternFill>
          <bgColor rgb="FF0070C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7" tint="0.39994506668294322"/>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theme="1"/>
        </patternFill>
      </fill>
    </dxf>
    <dxf>
      <fill>
        <patternFill>
          <bgColor theme="1"/>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s>
  <tableStyles count="0" defaultTableStyle="TableStyleMedium2" defaultPivotStyle="PivotStyleLight16"/>
  <colors>
    <mruColors>
      <color rgb="FFFF9933"/>
      <color rgb="FFFCDDC4"/>
      <color rgb="FFAA72D4"/>
      <color rgb="FFBB2CD8"/>
      <color rgb="FF9F5FCF"/>
      <color rgb="FF8C1EA2"/>
      <color rgb="FF666699"/>
      <color rgb="FF009999"/>
      <color rgb="FFBEA138"/>
      <color rgb="FF5B71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571499</xdr:colOff>
      <xdr:row>25</xdr:row>
      <xdr:rowOff>90712</xdr:rowOff>
    </xdr:from>
    <xdr:to>
      <xdr:col>5</xdr:col>
      <xdr:colOff>2367642</xdr:colOff>
      <xdr:row>25</xdr:row>
      <xdr:rowOff>571499</xdr:rowOff>
    </xdr:to>
    <xdr:pic>
      <xdr:nvPicPr>
        <xdr:cNvPr id="2" name="1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12563474" y="17778637"/>
          <a:ext cx="1796143" cy="480787"/>
        </a:xfrm>
        <a:prstGeom prst="rect">
          <a:avLst/>
        </a:prstGeom>
        <a:noFill/>
        <a:ln w="9525">
          <a:solidFill>
            <a:schemeClr val="accent1"/>
          </a:solidFill>
          <a:miter lim="800000"/>
          <a:headEnd/>
          <a:tailEnd/>
        </a:ln>
      </xdr:spPr>
    </xdr:pic>
    <xdr:clientData/>
  </xdr:twoCellAnchor>
  <xdr:twoCellAnchor editAs="oneCell">
    <xdr:from>
      <xdr:col>4</xdr:col>
      <xdr:colOff>1292680</xdr:colOff>
      <xdr:row>2</xdr:row>
      <xdr:rowOff>122462</xdr:rowOff>
    </xdr:from>
    <xdr:to>
      <xdr:col>5</xdr:col>
      <xdr:colOff>346225</xdr:colOff>
      <xdr:row>2</xdr:row>
      <xdr:rowOff>557891</xdr:rowOff>
    </xdr:to>
    <xdr:pic>
      <xdr:nvPicPr>
        <xdr:cNvPr id="3" name="2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10684330" y="751112"/>
          <a:ext cx="1653870" cy="435429"/>
        </a:xfrm>
        <a:prstGeom prst="rect">
          <a:avLst/>
        </a:prstGeom>
        <a:noFill/>
        <a:ln w="9525">
          <a:solidFill>
            <a:schemeClr val="accent1"/>
          </a:solidFill>
          <a:miter lim="800000"/>
          <a:headEnd/>
          <a:tailEnd/>
        </a:ln>
      </xdr:spPr>
    </xdr:pic>
    <xdr:clientData/>
  </xdr:twoCellAnchor>
  <xdr:twoCellAnchor editAs="oneCell">
    <xdr:from>
      <xdr:col>5</xdr:col>
      <xdr:colOff>190499</xdr:colOff>
      <xdr:row>45</xdr:row>
      <xdr:rowOff>120647</xdr:rowOff>
    </xdr:from>
    <xdr:to>
      <xdr:col>5</xdr:col>
      <xdr:colOff>1621970</xdr:colOff>
      <xdr:row>45</xdr:row>
      <xdr:rowOff>449036</xdr:rowOff>
    </xdr:to>
    <xdr:pic>
      <xdr:nvPicPr>
        <xdr:cNvPr id="4" name="3 Imagen">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12182474" y="26047697"/>
          <a:ext cx="1431471" cy="328389"/>
        </a:xfrm>
        <a:prstGeom prst="rect">
          <a:avLst/>
        </a:prstGeom>
        <a:noFill/>
        <a:ln w="9525">
          <a:solidFill>
            <a:schemeClr val="accent1"/>
          </a:solidFill>
          <a:miter lim="800000"/>
          <a:headEnd/>
          <a:tailEnd/>
        </a:ln>
      </xdr:spPr>
    </xdr:pic>
    <xdr:clientData/>
  </xdr:twoCellAnchor>
  <xdr:twoCellAnchor editAs="oneCell">
    <xdr:from>
      <xdr:col>5</xdr:col>
      <xdr:colOff>190499</xdr:colOff>
      <xdr:row>70</xdr:row>
      <xdr:rowOff>163286</xdr:rowOff>
    </xdr:from>
    <xdr:to>
      <xdr:col>5</xdr:col>
      <xdr:colOff>1619250</xdr:colOff>
      <xdr:row>70</xdr:row>
      <xdr:rowOff>585108</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srcRect/>
        <a:stretch>
          <a:fillRect/>
        </a:stretch>
      </xdr:blipFill>
      <xdr:spPr bwMode="auto">
        <a:xfrm>
          <a:off x="12182474" y="42901961"/>
          <a:ext cx="1428751" cy="421822"/>
        </a:xfrm>
        <a:prstGeom prst="rect">
          <a:avLst/>
        </a:prstGeom>
        <a:noFill/>
        <a:ln w="9525">
          <a:solidFill>
            <a:schemeClr val="accent1"/>
          </a:solidFill>
          <a:miter lim="800000"/>
          <a:headEnd/>
          <a:tailEnd/>
        </a:ln>
      </xdr:spPr>
    </xdr:pic>
    <xdr:clientData/>
  </xdr:twoCellAnchor>
  <xdr:twoCellAnchor editAs="oneCell">
    <xdr:from>
      <xdr:col>4</xdr:col>
      <xdr:colOff>1020536</xdr:colOff>
      <xdr:row>100</xdr:row>
      <xdr:rowOff>13608</xdr:rowOff>
    </xdr:from>
    <xdr:to>
      <xdr:col>5</xdr:col>
      <xdr:colOff>303441</xdr:colOff>
      <xdr:row>100</xdr:row>
      <xdr:rowOff>530679</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rcRect/>
        <a:stretch>
          <a:fillRect/>
        </a:stretch>
      </xdr:blipFill>
      <xdr:spPr bwMode="auto">
        <a:xfrm>
          <a:off x="10412186" y="70393833"/>
          <a:ext cx="1883230" cy="517071"/>
        </a:xfrm>
        <a:prstGeom prst="rect">
          <a:avLst/>
        </a:prstGeom>
        <a:noFill/>
        <a:ln w="9525">
          <a:solidFill>
            <a:schemeClr val="accent1"/>
          </a:solid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698500</xdr:colOff>
      <xdr:row>1</xdr:row>
      <xdr:rowOff>238124</xdr:rowOff>
    </xdr:from>
    <xdr:ext cx="3333750" cy="936626"/>
    <xdr:pic>
      <xdr:nvPicPr>
        <xdr:cNvPr id="12" name="11 Imagen">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rcRect/>
        <a:stretch>
          <a:fillRect/>
        </a:stretch>
      </xdr:blipFill>
      <xdr:spPr bwMode="auto">
        <a:xfrm>
          <a:off x="16986250" y="476249"/>
          <a:ext cx="3333750" cy="936626"/>
        </a:xfrm>
        <a:prstGeom prst="rect">
          <a:avLst/>
        </a:prstGeom>
        <a:noFill/>
        <a:ln w="9525">
          <a:solidFill>
            <a:schemeClr val="accent1"/>
          </a:solid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502012</xdr:colOff>
      <xdr:row>1</xdr:row>
      <xdr:rowOff>133804</xdr:rowOff>
    </xdr:from>
    <xdr:to>
      <xdr:col>3</xdr:col>
      <xdr:colOff>1895982</xdr:colOff>
      <xdr:row>3</xdr:row>
      <xdr:rowOff>385986</xdr:rowOff>
    </xdr:to>
    <xdr:pic>
      <xdr:nvPicPr>
        <xdr:cNvPr id="2" name="image00.png">
          <a:extLst>
            <a:ext uri="{FF2B5EF4-FFF2-40B4-BE49-F238E27FC236}">
              <a16:creationId xmlns:a16="http://schemas.microsoft.com/office/drawing/2014/main" id="{FFB6E1D3-8B0B-4811-B608-39CA9F10B028}"/>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6787" y="286204"/>
          <a:ext cx="3994295" cy="1204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13</xdr:col>
      <xdr:colOff>596447</xdr:colOff>
      <xdr:row>1</xdr:row>
      <xdr:rowOff>36287</xdr:rowOff>
    </xdr:from>
    <xdr:to>
      <xdr:col>15</xdr:col>
      <xdr:colOff>100912</xdr:colOff>
      <xdr:row>3</xdr:row>
      <xdr:rowOff>334284</xdr:rowOff>
    </xdr:to>
    <xdr:pic>
      <xdr:nvPicPr>
        <xdr:cNvPr id="3" name="image01.png">
          <a:extLst>
            <a:ext uri="{FF2B5EF4-FFF2-40B4-BE49-F238E27FC236}">
              <a16:creationId xmlns:a16="http://schemas.microsoft.com/office/drawing/2014/main" id="{77763062-EE53-4313-90DC-63AEB5BAADE4}"/>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294522" y="188687"/>
          <a:ext cx="1819040" cy="1250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4.xml><?xml version="1.0" encoding="utf-8"?>
<xdr:wsDr xmlns:xdr="http://schemas.openxmlformats.org/drawingml/2006/spreadsheetDrawing" xmlns:a="http://schemas.openxmlformats.org/drawingml/2006/main">
  <xdr:oneCellAnchor>
    <xdr:from>
      <xdr:col>5</xdr:col>
      <xdr:colOff>1967362</xdr:colOff>
      <xdr:row>1</xdr:row>
      <xdr:rowOff>117860</xdr:rowOff>
    </xdr:from>
    <xdr:ext cx="1766438" cy="577465"/>
    <xdr:pic>
      <xdr:nvPicPr>
        <xdr:cNvPr id="3" name="11 Imagen">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srcRect/>
        <a:stretch>
          <a:fillRect/>
        </a:stretch>
      </xdr:blipFill>
      <xdr:spPr bwMode="auto">
        <a:xfrm>
          <a:off x="11682862" y="279785"/>
          <a:ext cx="1766438" cy="577465"/>
        </a:xfrm>
        <a:prstGeom prst="rect">
          <a:avLst/>
        </a:prstGeom>
        <a:noFill/>
        <a:ln w="9525">
          <a:solidFill>
            <a:schemeClr val="accent1"/>
          </a:solid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USER/Mis%20documentos/1.%20Estrategias%20de%20racionalizaci&#243;n%20de%20tr&#225;mites%20H.%20Bosa%20II%20Niv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iesgos/Guia%20de%20Riesgos%20Subred/Matriz%20de%20Riesgos%20Unificad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lapa/Downloads/MATRIZ%20INSTITUCIONAL%20DE%20RIESGOS%20DE%20CORRUPCIO&#769;N%20-%20SUBR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oeencisog/Desktop/ESCRITORIO/2.%20RIESGOS%202022/2.%20MATRICES%20DE%20RIESGOS%202022/2.%20JURIDICA/MATRIZ%20INSTITUCIONAL%20DE%20RIESGO%20CORRUPCI&#211;N%20-%20Juridic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oeencisog/Desktop/ESCRITORIO/2.%20RIESGOS%202022/2.%20MATRICES%20DE%20RIESGOS%202022/8.%20GESTI&#211;N%20DEL%20RIESGO/MATRIZ%20INSTITUCIONAL%20DE%20RIESGOS%20DE%20CORRUPCI&#211;N%20-%20G%20RIESGO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oeencisog/Desktop/ESCRITORIO/2.%20RIESGOS%202022/2.%20MATRICES%20DE%20RIESGOS%202022/15.%20CONTRATACI&#211;N/MATRIZ%20INSTITUCIONAL%20DE%20RIESGOS%20DE%20CORRUPCI&#211;N%20-%20CONTRATACI&#211;N.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oeencisog/Desktop/ESCRITORIO/2.%20RIESGOS%202022/2.%20MATRICES%20DE%20RIESGOS%202022/13.%20TICS/MATRIZ%20INSTUCIONAL%20DE%20RIESGOS%20DE%20CORRUPCI&#211;N%20-%20T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LISTADO TRAMITES"/>
      <sheetName val="ESTRATEGIAS DE RACIONALIZACION"/>
      <sheetName val="CADENA DE TRÁMITES"/>
      <sheetName val="TABLA"/>
      <sheetName val="Listas"/>
      <sheetName val="VALORACIÓN DEL RIESGO"/>
    </sheetNames>
    <sheetDataSet>
      <sheetData sheetId="0"/>
      <sheetData sheetId="1"/>
      <sheetData sheetId="2"/>
      <sheetData sheetId="3"/>
      <sheetData sheetId="4"/>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
      <sheetName val="MATRIZ DE RIESGOS UNIFICADA"/>
      <sheetName val="ANÁLISIS DEL RIESGO"/>
      <sheetName val="Valoración del Riesgo"/>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sheetData sheetId="1"/>
      <sheetData sheetId="2"/>
      <sheetData sheetId="3"/>
      <sheetData sheetId="4"/>
      <sheetData sheetId="5"/>
      <sheetData sheetId="6"/>
      <sheetData sheetId="7"/>
      <sheetData sheetId="8"/>
      <sheetData sheetId="9"/>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MANEJO INADECUADO "/>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subredsuroccidente.gov.co/transparencia/rendicion-de-cuentas" TargetMode="External"/><Relationship Id="rId13" Type="http://schemas.openxmlformats.org/officeDocument/2006/relationships/comments" Target="../comments2.xml"/><Relationship Id="rId3" Type="http://schemas.openxmlformats.org/officeDocument/2006/relationships/hyperlink" Target="https://www.subredsuroccidente.gov.co/transparencia/planeacion/politicas-lineamientos-manuales" TargetMode="External"/><Relationship Id="rId7" Type="http://schemas.openxmlformats.org/officeDocument/2006/relationships/hyperlink" Target="https://subredsuroccidentegovco-my.sharepoint.com/:f:/r/personal/referenteriesgos_subredsuroccidente_gov_co/Documents/PAAC%202022%20(I%20trimestre)/Componente%203/2.3?csf=1&amp;web=1&amp;e=YHkstU" TargetMode="External"/><Relationship Id="rId12" Type="http://schemas.openxmlformats.org/officeDocument/2006/relationships/vmlDrawing" Target="../drawings/vmlDrawing2.vml"/><Relationship Id="rId2" Type="http://schemas.openxmlformats.org/officeDocument/2006/relationships/hyperlink" Target="https://www.subredsuroccidente.gov.co/transparencia/planeacion/politicas-lineamientos-manuales" TargetMode="External"/><Relationship Id="rId1" Type="http://schemas.openxmlformats.org/officeDocument/2006/relationships/hyperlink" Target="https://www.subredsuroccidente.gov.co/transparencia/planeacion/politicas-lineamientos-manuales" TargetMode="External"/><Relationship Id="rId6" Type="http://schemas.openxmlformats.org/officeDocument/2006/relationships/hyperlink" Target="https://subredsuroccidentegovco-my.sharepoint.com/:f:/r/personal/referenteriesgos_subredsuroccidente_gov_co/Documents/PAAC%202022%20(I%20trimestre)/Componente%203/1.6?csf=1&amp;web=1&amp;e=lLTash" TargetMode="External"/><Relationship Id="rId11" Type="http://schemas.openxmlformats.org/officeDocument/2006/relationships/drawing" Target="../drawings/drawing2.xml"/><Relationship Id="rId5" Type="http://schemas.openxmlformats.org/officeDocument/2006/relationships/hyperlink" Target="https://subredsuroccidentegovco-my.sharepoint.com/:f:/r/personal/referenteriesgos_subredsuroccidente_gov_co/Documents/PAAC%202022%20(I%20trimestre)/Componente%203/1.3?csf=1&amp;web=1&amp;e=RWfbYo" TargetMode="External"/><Relationship Id="rId10" Type="http://schemas.openxmlformats.org/officeDocument/2006/relationships/printerSettings" Target="../printerSettings/printerSettings2.bin"/><Relationship Id="rId4" Type="http://schemas.openxmlformats.org/officeDocument/2006/relationships/hyperlink" Target="https://www.subredsuroccidente.gov.co/transparencia/planeacion/politicas-lineamientos-manualesSurocito%20informa%20N&#176;%2011%20(PDF)" TargetMode="External"/><Relationship Id="rId9" Type="http://schemas.openxmlformats.org/officeDocument/2006/relationships/hyperlink" Target="https://www.subredsuroccidente.gov.co/transparencia/rendicion-de-cuentas"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8"/>
  <sheetViews>
    <sheetView showGridLines="0" view="pageBreakPreview" topLeftCell="F1" zoomScale="70" zoomScaleNormal="90" zoomScaleSheetLayoutView="70" workbookViewId="0">
      <selection activeCell="G15" sqref="G15"/>
    </sheetView>
  </sheetViews>
  <sheetFormatPr defaultColWidth="11.42578125" defaultRowHeight="14.25"/>
  <cols>
    <col min="1" max="1" width="23.85546875" style="1" customWidth="1"/>
    <col min="2" max="3" width="39" style="1" customWidth="1"/>
    <col min="4" max="4" width="39" style="2" customWidth="1"/>
    <col min="5" max="5" width="39" style="3" customWidth="1"/>
    <col min="6" max="6" width="39" style="1" customWidth="1"/>
    <col min="7" max="7" width="18.85546875" style="1" customWidth="1"/>
    <col min="8" max="8" width="16.140625" style="1" customWidth="1"/>
    <col min="9" max="9" width="9.140625" style="1" customWidth="1"/>
    <col min="10" max="10" width="8" style="1" customWidth="1"/>
    <col min="11" max="11" width="13.85546875" style="1" customWidth="1"/>
    <col min="12" max="13" width="7.42578125" style="1" customWidth="1"/>
    <col min="14" max="14" width="16.140625" style="1" customWidth="1"/>
    <col min="15" max="15" width="12.5703125" style="1" customWidth="1"/>
    <col min="16" max="16" width="25.85546875" style="1" customWidth="1"/>
    <col min="17" max="17" width="18.5703125" style="1" customWidth="1"/>
    <col min="18" max="18" width="23.42578125" style="1" customWidth="1"/>
    <col min="19" max="16384" width="11.42578125" style="1"/>
  </cols>
  <sheetData>
    <row r="1" spans="1:22" ht="15" thickBot="1">
      <c r="A1" s="304"/>
      <c r="B1" s="305"/>
      <c r="C1" s="305"/>
      <c r="D1" s="306"/>
      <c r="E1" s="307"/>
      <c r="F1" s="308"/>
    </row>
    <row r="2" spans="1:22" ht="34.5" customHeight="1">
      <c r="A2" s="428" t="s">
        <v>0</v>
      </c>
      <c r="B2" s="429"/>
      <c r="C2" s="429"/>
      <c r="D2" s="429"/>
      <c r="E2" s="429"/>
      <c r="F2" s="430"/>
    </row>
    <row r="3" spans="1:22" ht="54.75" customHeight="1">
      <c r="A3" s="986" t="s">
        <v>1</v>
      </c>
      <c r="B3" s="987" t="s">
        <v>2</v>
      </c>
      <c r="C3" s="431"/>
      <c r="D3" s="431"/>
      <c r="E3" s="431"/>
      <c r="F3" s="988"/>
      <c r="G3" s="4"/>
      <c r="H3" s="4"/>
      <c r="I3" s="4"/>
      <c r="J3" s="4"/>
      <c r="K3" s="4"/>
      <c r="L3" s="4"/>
      <c r="M3" s="4"/>
      <c r="N3" s="4"/>
      <c r="O3" s="4"/>
      <c r="P3" s="4"/>
      <c r="Q3" s="4"/>
      <c r="R3" s="4"/>
      <c r="S3" s="4"/>
      <c r="T3" s="4"/>
      <c r="U3" s="4"/>
      <c r="V3" s="4"/>
    </row>
    <row r="4" spans="1:22" ht="20.100000000000001" customHeight="1">
      <c r="A4" s="986" t="s">
        <v>3</v>
      </c>
      <c r="B4" s="989">
        <v>2019</v>
      </c>
      <c r="C4" s="989"/>
      <c r="D4" s="989"/>
      <c r="E4" s="989"/>
      <c r="F4" s="990"/>
      <c r="G4" s="4"/>
      <c r="H4" s="4"/>
      <c r="I4" s="4"/>
      <c r="J4" s="4"/>
      <c r="K4" s="4"/>
      <c r="L4" s="4"/>
      <c r="M4" s="4"/>
      <c r="N4" s="4"/>
      <c r="O4" s="4"/>
      <c r="P4" s="4"/>
      <c r="Q4" s="4"/>
      <c r="R4" s="4"/>
      <c r="S4" s="4"/>
      <c r="T4" s="4"/>
      <c r="U4" s="4"/>
      <c r="V4" s="4"/>
    </row>
    <row r="5" spans="1:22" ht="20.100000000000001" customHeight="1">
      <c r="A5" s="991" t="s">
        <v>4</v>
      </c>
      <c r="B5" s="992">
        <v>43496</v>
      </c>
      <c r="C5" s="992"/>
      <c r="D5" s="992"/>
      <c r="E5" s="992"/>
      <c r="F5" s="993"/>
      <c r="G5" s="4"/>
      <c r="H5" s="4"/>
      <c r="I5" s="4"/>
      <c r="J5" s="4"/>
      <c r="K5" s="4"/>
      <c r="L5" s="4"/>
      <c r="M5" s="4"/>
      <c r="N5" s="4"/>
      <c r="O5" s="4"/>
      <c r="P5" s="4"/>
      <c r="Q5" s="4"/>
      <c r="R5" s="4"/>
      <c r="S5" s="4"/>
      <c r="T5" s="4"/>
      <c r="U5" s="4"/>
      <c r="V5" s="4"/>
    </row>
    <row r="6" spans="1:22" ht="51" customHeight="1">
      <c r="A6" s="991" t="s">
        <v>5</v>
      </c>
      <c r="B6" s="994" t="s">
        <v>6</v>
      </c>
      <c r="C6" s="432"/>
      <c r="D6" s="432"/>
      <c r="E6" s="432"/>
      <c r="F6" s="995"/>
      <c r="G6" s="4"/>
      <c r="H6" s="4"/>
      <c r="I6" s="4"/>
      <c r="J6" s="4"/>
      <c r="K6" s="4"/>
      <c r="L6" s="4"/>
      <c r="M6" s="4"/>
      <c r="N6" s="4"/>
      <c r="O6" s="4"/>
      <c r="P6" s="4"/>
      <c r="Q6" s="4"/>
      <c r="R6" s="4"/>
      <c r="S6" s="4"/>
      <c r="T6" s="4"/>
      <c r="U6" s="4"/>
      <c r="V6" s="4"/>
    </row>
    <row r="7" spans="1:22" ht="149.25" customHeight="1">
      <c r="A7" s="991" t="s">
        <v>7</v>
      </c>
      <c r="B7" s="996" t="s">
        <v>8</v>
      </c>
      <c r="C7" s="433"/>
      <c r="D7" s="433"/>
      <c r="E7" s="433"/>
      <c r="F7" s="997"/>
      <c r="G7" s="4"/>
      <c r="H7" s="4"/>
      <c r="I7" s="4"/>
      <c r="J7" s="4"/>
      <c r="K7" s="4"/>
      <c r="L7" s="4"/>
      <c r="M7" s="4"/>
      <c r="N7" s="4"/>
      <c r="O7" s="4"/>
      <c r="P7" s="4"/>
      <c r="Q7" s="4"/>
      <c r="R7" s="4"/>
      <c r="S7" s="4"/>
      <c r="T7" s="4"/>
      <c r="U7" s="4"/>
      <c r="V7" s="4"/>
    </row>
    <row r="8" spans="1:22" ht="24.95" customHeight="1">
      <c r="A8" s="434" t="s">
        <v>9</v>
      </c>
      <c r="B8" s="435"/>
      <c r="C8" s="435"/>
      <c r="D8" s="435"/>
      <c r="E8" s="435"/>
      <c r="F8" s="436"/>
    </row>
    <row r="9" spans="1:22" ht="35.1" customHeight="1">
      <c r="A9" s="309" t="s">
        <v>10</v>
      </c>
      <c r="B9" s="998" t="s">
        <v>11</v>
      </c>
      <c r="C9" s="999"/>
      <c r="D9" s="999"/>
      <c r="E9" s="999"/>
      <c r="F9" s="1000"/>
      <c r="G9" s="4"/>
      <c r="H9" s="4"/>
      <c r="I9" s="4"/>
      <c r="J9" s="4"/>
      <c r="K9" s="4"/>
      <c r="L9" s="4"/>
      <c r="M9" s="4"/>
      <c r="N9" s="4"/>
      <c r="O9" s="4"/>
      <c r="P9" s="4"/>
      <c r="Q9" s="4"/>
      <c r="R9" s="4"/>
      <c r="S9" s="4"/>
      <c r="T9" s="4"/>
      <c r="U9" s="4"/>
      <c r="V9" s="4"/>
    </row>
    <row r="10" spans="1:22" ht="35.1" customHeight="1">
      <c r="A10" s="309" t="s">
        <v>12</v>
      </c>
      <c r="B10" s="1001" t="s">
        <v>13</v>
      </c>
      <c r="C10" s="1001"/>
      <c r="D10" s="1001"/>
      <c r="E10" s="1001"/>
      <c r="F10" s="1002"/>
      <c r="G10" s="4"/>
      <c r="H10" s="4"/>
      <c r="I10" s="4"/>
      <c r="J10" s="4"/>
      <c r="K10" s="4"/>
      <c r="L10" s="4"/>
      <c r="M10" s="4"/>
      <c r="N10" s="4"/>
      <c r="O10" s="4"/>
      <c r="P10" s="4"/>
      <c r="Q10" s="4"/>
      <c r="R10" s="4"/>
      <c r="S10" s="4"/>
      <c r="T10" s="4"/>
      <c r="U10" s="4"/>
      <c r="V10" s="4"/>
    </row>
    <row r="11" spans="1:22" ht="43.5" customHeight="1">
      <c r="A11" s="1003" t="s">
        <v>14</v>
      </c>
      <c r="B11" s="1001" t="s">
        <v>15</v>
      </c>
      <c r="C11" s="1001"/>
      <c r="D11" s="1001"/>
      <c r="E11" s="1001"/>
      <c r="F11" s="1002"/>
      <c r="G11" s="4"/>
      <c r="H11" s="4"/>
      <c r="I11" s="4"/>
      <c r="J11" s="4"/>
      <c r="K11" s="4"/>
      <c r="L11" s="4"/>
      <c r="M11" s="4"/>
      <c r="N11" s="4"/>
      <c r="O11" s="4"/>
      <c r="P11" s="4"/>
      <c r="Q11" s="4"/>
      <c r="R11" s="4"/>
      <c r="S11" s="4"/>
      <c r="T11" s="4"/>
      <c r="U11" s="4"/>
      <c r="V11" s="4"/>
    </row>
    <row r="12" spans="1:22" ht="35.1" customHeight="1">
      <c r="A12" s="309" t="s">
        <v>5</v>
      </c>
      <c r="B12" s="1004" t="s">
        <v>16</v>
      </c>
      <c r="C12" s="1005"/>
      <c r="D12" s="1005"/>
      <c r="E12" s="1005"/>
      <c r="F12" s="1006"/>
      <c r="G12" s="4"/>
      <c r="H12" s="4"/>
      <c r="I12" s="4"/>
      <c r="J12" s="4"/>
      <c r="K12" s="4"/>
      <c r="L12" s="4"/>
      <c r="M12" s="4"/>
      <c r="N12" s="4"/>
      <c r="O12" s="4"/>
      <c r="P12" s="4"/>
      <c r="Q12" s="4"/>
      <c r="R12" s="4"/>
      <c r="S12" s="4"/>
      <c r="T12" s="4"/>
      <c r="U12" s="4"/>
      <c r="V12" s="4"/>
    </row>
    <row r="13" spans="1:22" ht="35.1" customHeight="1" thickBot="1">
      <c r="A13" s="1007" t="s">
        <v>7</v>
      </c>
      <c r="B13" s="1008" t="s">
        <v>17</v>
      </c>
      <c r="C13" s="1009"/>
      <c r="D13" s="1009"/>
      <c r="E13" s="1009"/>
      <c r="F13" s="1010"/>
      <c r="G13" s="4"/>
      <c r="H13" s="4"/>
      <c r="I13" s="4"/>
      <c r="J13" s="4"/>
      <c r="K13" s="4"/>
      <c r="L13" s="4"/>
      <c r="M13" s="4"/>
      <c r="N13" s="4"/>
      <c r="O13" s="4"/>
      <c r="P13" s="4"/>
      <c r="Q13" s="4"/>
      <c r="R13" s="4"/>
      <c r="S13" s="4"/>
      <c r="T13" s="4"/>
      <c r="U13" s="4"/>
      <c r="V13" s="4"/>
    </row>
    <row r="14" spans="1:22" ht="15" customHeight="1" thickBot="1">
      <c r="A14" s="5"/>
      <c r="B14" s="6"/>
      <c r="C14" s="7"/>
      <c r="D14" s="7"/>
      <c r="E14" s="7"/>
      <c r="F14" s="7"/>
      <c r="G14" s="4"/>
      <c r="H14" s="4"/>
      <c r="I14" s="4"/>
      <c r="J14" s="4"/>
      <c r="K14" s="4"/>
      <c r="L14" s="4"/>
      <c r="M14" s="4"/>
      <c r="N14" s="4"/>
      <c r="O14" s="4"/>
      <c r="P14" s="4"/>
      <c r="Q14" s="4"/>
      <c r="R14" s="4"/>
      <c r="S14" s="4"/>
      <c r="T14" s="4"/>
      <c r="U14" s="4"/>
      <c r="V14" s="4"/>
    </row>
    <row r="15" spans="1:22" ht="30.75" thickBot="1">
      <c r="A15" s="8" t="s">
        <v>18</v>
      </c>
      <c r="B15" s="9" t="s">
        <v>19</v>
      </c>
      <c r="C15" s="9" t="s">
        <v>20</v>
      </c>
      <c r="D15" s="9" t="s">
        <v>21</v>
      </c>
      <c r="E15" s="9" t="s">
        <v>22</v>
      </c>
      <c r="F15" s="9" t="s">
        <v>23</v>
      </c>
    </row>
    <row r="16" spans="1:22" ht="85.5" customHeight="1">
      <c r="A16" s="310" t="s">
        <v>24</v>
      </c>
      <c r="B16" s="311" t="s">
        <v>25</v>
      </c>
      <c r="C16" s="312" t="s">
        <v>26</v>
      </c>
      <c r="D16" s="312" t="s">
        <v>27</v>
      </c>
      <c r="E16" s="313" t="s">
        <v>28</v>
      </c>
      <c r="F16" s="314" t="s">
        <v>29</v>
      </c>
    </row>
    <row r="17" spans="1:22" ht="111" customHeight="1">
      <c r="A17" s="1011" t="s">
        <v>30</v>
      </c>
      <c r="B17" s="1012" t="s">
        <v>31</v>
      </c>
      <c r="C17" s="1013" t="s">
        <v>32</v>
      </c>
      <c r="D17" s="1014" t="s">
        <v>33</v>
      </c>
      <c r="E17" s="1015" t="s">
        <v>34</v>
      </c>
      <c r="F17" s="1016" t="s">
        <v>35</v>
      </c>
    </row>
    <row r="18" spans="1:22" ht="126.75" customHeight="1">
      <c r="A18" s="1017" t="s">
        <v>36</v>
      </c>
      <c r="B18" s="1018" t="s">
        <v>37</v>
      </c>
      <c r="C18" s="1019" t="s">
        <v>38</v>
      </c>
      <c r="D18" s="1019" t="s">
        <v>39</v>
      </c>
      <c r="E18" s="1020" t="s">
        <v>40</v>
      </c>
      <c r="F18" s="1021" t="s">
        <v>35</v>
      </c>
    </row>
    <row r="19" spans="1:22" ht="109.5" customHeight="1">
      <c r="A19" s="1017"/>
      <c r="B19" s="1022" t="s">
        <v>41</v>
      </c>
      <c r="C19" s="1023" t="s">
        <v>42</v>
      </c>
      <c r="D19" s="1024" t="s">
        <v>43</v>
      </c>
      <c r="E19" s="1025" t="s">
        <v>44</v>
      </c>
      <c r="F19" s="1026" t="s">
        <v>29</v>
      </c>
    </row>
    <row r="20" spans="1:22" ht="141.75" customHeight="1">
      <c r="A20" s="1017" t="s">
        <v>45</v>
      </c>
      <c r="B20" s="1022" t="s">
        <v>46</v>
      </c>
      <c r="C20" s="1023" t="s">
        <v>47</v>
      </c>
      <c r="D20" s="1023" t="s">
        <v>48</v>
      </c>
      <c r="E20" s="1025" t="s">
        <v>44</v>
      </c>
      <c r="F20" s="1026" t="s">
        <v>29</v>
      </c>
    </row>
    <row r="21" spans="1:22" ht="99.75" customHeight="1">
      <c r="A21" s="1017"/>
      <c r="B21" s="1012" t="s">
        <v>49</v>
      </c>
      <c r="C21" s="1013" t="s">
        <v>50</v>
      </c>
      <c r="D21" s="1013" t="s">
        <v>51</v>
      </c>
      <c r="E21" s="1015" t="s">
        <v>28</v>
      </c>
      <c r="F21" s="1027" t="s">
        <v>29</v>
      </c>
    </row>
    <row r="22" spans="1:22" ht="77.25" customHeight="1" thickBot="1">
      <c r="A22" s="10" t="s">
        <v>52</v>
      </c>
      <c r="B22" s="1028" t="s">
        <v>53</v>
      </c>
      <c r="C22" s="1029" t="s">
        <v>54</v>
      </c>
      <c r="D22" s="1029" t="s">
        <v>55</v>
      </c>
      <c r="E22" s="1030" t="s">
        <v>56</v>
      </c>
      <c r="F22" s="1031" t="s">
        <v>29</v>
      </c>
    </row>
    <row r="23" spans="1:22">
      <c r="G23" s="11"/>
      <c r="H23" s="4"/>
      <c r="I23" s="4"/>
      <c r="J23" s="4"/>
      <c r="K23" s="4"/>
      <c r="L23" s="4"/>
      <c r="M23" s="4"/>
      <c r="N23" s="4"/>
      <c r="O23" s="4"/>
      <c r="P23" s="4"/>
      <c r="Q23" s="4"/>
      <c r="R23" s="4"/>
      <c r="S23" s="4"/>
      <c r="T23" s="4"/>
      <c r="U23" s="4"/>
      <c r="V23" s="4"/>
    </row>
    <row r="24" spans="1:22" ht="15" thickBot="1">
      <c r="G24" s="4"/>
      <c r="H24" s="4"/>
      <c r="I24" s="4"/>
      <c r="J24" s="4"/>
      <c r="K24" s="4"/>
      <c r="L24" s="4"/>
      <c r="M24" s="4"/>
      <c r="N24" s="4"/>
      <c r="O24" s="4"/>
      <c r="P24" s="4"/>
      <c r="Q24" s="4"/>
      <c r="R24" s="4"/>
      <c r="S24" s="4"/>
      <c r="T24" s="4"/>
      <c r="U24" s="4"/>
      <c r="V24" s="4"/>
    </row>
    <row r="25" spans="1:22" ht="16.5" thickBot="1">
      <c r="A25" s="413" t="s">
        <v>0</v>
      </c>
      <c r="B25" s="414"/>
      <c r="C25" s="414"/>
      <c r="D25" s="414"/>
      <c r="E25" s="414"/>
      <c r="F25" s="414"/>
      <c r="G25" s="415"/>
      <c r="H25" s="4"/>
      <c r="I25" s="4"/>
      <c r="J25" s="4"/>
      <c r="K25" s="4"/>
      <c r="L25" s="4"/>
      <c r="M25" s="4"/>
      <c r="N25" s="4"/>
      <c r="O25" s="4"/>
      <c r="P25" s="4"/>
      <c r="Q25" s="4"/>
      <c r="R25" s="4"/>
      <c r="S25" s="4"/>
      <c r="T25" s="4"/>
      <c r="U25" s="4"/>
      <c r="V25" s="4"/>
    </row>
    <row r="26" spans="1:22" ht="55.5" customHeight="1">
      <c r="A26" s="986" t="s">
        <v>1</v>
      </c>
      <c r="B26" s="406" t="s">
        <v>57</v>
      </c>
      <c r="C26" s="407"/>
      <c r="D26" s="407"/>
      <c r="E26" s="407"/>
      <c r="F26" s="407"/>
      <c r="G26" s="408"/>
      <c r="H26" s="4"/>
      <c r="I26" s="4"/>
      <c r="J26" s="4"/>
      <c r="K26" s="4"/>
      <c r="L26" s="4"/>
      <c r="M26" s="4"/>
      <c r="N26" s="4"/>
      <c r="O26" s="4"/>
      <c r="P26" s="4"/>
      <c r="Q26" s="4"/>
      <c r="R26" s="4"/>
      <c r="S26" s="4"/>
      <c r="T26" s="4"/>
      <c r="U26" s="4"/>
      <c r="V26" s="4"/>
    </row>
    <row r="27" spans="1:22" ht="15.75">
      <c r="A27" s="986" t="s">
        <v>3</v>
      </c>
      <c r="B27" s="1032">
        <v>2019</v>
      </c>
      <c r="C27" s="1033"/>
      <c r="D27" s="1033"/>
      <c r="E27" s="1033"/>
      <c r="F27" s="1033"/>
      <c r="G27" s="1034"/>
      <c r="H27" s="4"/>
      <c r="I27" s="4"/>
      <c r="J27" s="4"/>
      <c r="K27" s="4"/>
      <c r="L27" s="4"/>
      <c r="M27" s="4"/>
      <c r="N27" s="4"/>
      <c r="O27" s="4"/>
      <c r="P27" s="4"/>
      <c r="Q27" s="4"/>
      <c r="R27" s="4"/>
      <c r="S27" s="4"/>
      <c r="T27" s="4"/>
      <c r="U27" s="4"/>
      <c r="V27" s="4"/>
    </row>
    <row r="28" spans="1:22" ht="15.75">
      <c r="A28" s="991" t="s">
        <v>4</v>
      </c>
      <c r="B28" s="422">
        <v>43496</v>
      </c>
      <c r="C28" s="423"/>
      <c r="D28" s="423"/>
      <c r="E28" s="423"/>
      <c r="F28" s="423"/>
      <c r="G28" s="424"/>
      <c r="H28" s="4"/>
      <c r="I28" s="4"/>
      <c r="J28" s="4"/>
      <c r="K28" s="4"/>
      <c r="L28" s="4"/>
      <c r="M28" s="4"/>
      <c r="N28" s="4"/>
      <c r="O28" s="4"/>
      <c r="P28" s="4"/>
      <c r="Q28" s="4"/>
      <c r="R28" s="4"/>
      <c r="S28" s="4"/>
      <c r="T28" s="4"/>
      <c r="U28" s="4"/>
      <c r="V28" s="4"/>
    </row>
    <row r="29" spans="1:22" ht="15">
      <c r="A29" s="1035" t="s">
        <v>5</v>
      </c>
      <c r="B29" s="1036" t="s">
        <v>58</v>
      </c>
      <c r="C29" s="1037"/>
      <c r="D29" s="1037"/>
      <c r="E29" s="1037"/>
      <c r="F29" s="1037"/>
      <c r="G29" s="1038"/>
      <c r="H29" s="4"/>
      <c r="I29" s="4"/>
      <c r="J29" s="4"/>
      <c r="K29" s="4"/>
      <c r="L29" s="4"/>
      <c r="M29" s="4"/>
      <c r="N29" s="4"/>
      <c r="O29" s="4"/>
      <c r="P29" s="4"/>
      <c r="Q29" s="4"/>
      <c r="R29" s="4"/>
      <c r="S29" s="4"/>
      <c r="T29" s="4"/>
      <c r="U29" s="4"/>
      <c r="V29" s="4"/>
    </row>
    <row r="30" spans="1:22" ht="50.25" customHeight="1" thickBot="1">
      <c r="A30" s="12" t="s">
        <v>7</v>
      </c>
      <c r="B30" s="1039" t="s">
        <v>59</v>
      </c>
      <c r="C30" s="1040"/>
      <c r="D30" s="1040"/>
      <c r="E30" s="1040"/>
      <c r="F30" s="1040"/>
      <c r="G30" s="1041"/>
      <c r="H30" s="4"/>
      <c r="I30" s="4"/>
      <c r="J30" s="4"/>
      <c r="K30" s="4"/>
      <c r="L30" s="4"/>
      <c r="M30" s="4"/>
      <c r="N30" s="4"/>
      <c r="O30" s="4"/>
      <c r="P30" s="4"/>
      <c r="Q30" s="4"/>
      <c r="R30" s="4"/>
      <c r="S30" s="4"/>
      <c r="T30" s="4"/>
      <c r="U30" s="4"/>
      <c r="V30" s="4"/>
    </row>
    <row r="31" spans="1:22" ht="15.75" thickBot="1">
      <c r="A31" s="425" t="s">
        <v>60</v>
      </c>
      <c r="B31" s="426"/>
      <c r="C31" s="426"/>
      <c r="D31" s="426"/>
      <c r="E31" s="426"/>
      <c r="F31" s="426"/>
      <c r="G31" s="427"/>
      <c r="H31" s="4"/>
      <c r="I31" s="4"/>
      <c r="J31" s="4"/>
      <c r="K31" s="4"/>
      <c r="L31" s="4"/>
      <c r="M31" s="4"/>
      <c r="N31" s="4"/>
      <c r="O31" s="4"/>
      <c r="P31" s="4"/>
      <c r="Q31" s="4"/>
      <c r="R31" s="4"/>
      <c r="S31" s="4"/>
      <c r="T31" s="4"/>
      <c r="U31" s="4"/>
      <c r="V31" s="4"/>
    </row>
    <row r="32" spans="1:22" ht="30">
      <c r="A32" s="1042" t="s">
        <v>61</v>
      </c>
      <c r="B32" s="1043" t="s">
        <v>62</v>
      </c>
      <c r="C32" s="1044"/>
      <c r="D32" s="1044"/>
      <c r="E32" s="1044"/>
      <c r="F32" s="1044"/>
      <c r="G32" s="1045"/>
      <c r="H32" s="4"/>
      <c r="I32" s="4"/>
      <c r="J32" s="4"/>
      <c r="K32" s="4"/>
      <c r="L32" s="4"/>
      <c r="M32" s="4"/>
      <c r="N32" s="4"/>
      <c r="O32" s="4"/>
      <c r="P32" s="4"/>
      <c r="Q32" s="4"/>
      <c r="R32" s="4"/>
      <c r="S32" s="4"/>
      <c r="T32" s="4"/>
      <c r="U32" s="4"/>
      <c r="V32" s="4"/>
    </row>
    <row r="33" spans="1:22" ht="30">
      <c r="A33" s="1035" t="s">
        <v>12</v>
      </c>
      <c r="B33" s="1004" t="s">
        <v>63</v>
      </c>
      <c r="C33" s="1005"/>
      <c r="D33" s="1005"/>
      <c r="E33" s="1005"/>
      <c r="F33" s="1005"/>
      <c r="G33" s="1006"/>
      <c r="H33" s="4"/>
      <c r="I33" s="4"/>
      <c r="J33" s="4"/>
      <c r="K33" s="4"/>
      <c r="L33" s="4"/>
      <c r="M33" s="4"/>
      <c r="N33" s="4"/>
      <c r="O33" s="4"/>
      <c r="P33" s="4"/>
      <c r="Q33" s="4"/>
      <c r="R33" s="4"/>
      <c r="S33" s="4"/>
      <c r="T33" s="4"/>
      <c r="U33" s="4"/>
      <c r="V33" s="4"/>
    </row>
    <row r="34" spans="1:22" ht="45">
      <c r="A34" s="1035" t="s">
        <v>14</v>
      </c>
      <c r="B34" s="1004" t="s">
        <v>64</v>
      </c>
      <c r="C34" s="1005"/>
      <c r="D34" s="1005"/>
      <c r="E34" s="1005"/>
      <c r="F34" s="1005"/>
      <c r="G34" s="1006"/>
      <c r="H34" s="4"/>
      <c r="I34" s="4"/>
      <c r="J34" s="4"/>
      <c r="K34" s="4"/>
      <c r="L34" s="4"/>
      <c r="M34" s="4"/>
      <c r="N34" s="4"/>
      <c r="O34" s="4"/>
      <c r="P34" s="4"/>
      <c r="Q34" s="4"/>
      <c r="R34" s="4"/>
      <c r="S34" s="4"/>
      <c r="T34" s="4"/>
      <c r="U34" s="4"/>
      <c r="V34" s="4"/>
    </row>
    <row r="35" spans="1:22" ht="15.75" thickBot="1">
      <c r="A35" s="13" t="s">
        <v>65</v>
      </c>
      <c r="B35" s="1046" t="s">
        <v>66</v>
      </c>
      <c r="C35" s="1046"/>
      <c r="D35" s="1046"/>
      <c r="E35" s="1046"/>
      <c r="F35" s="1046"/>
      <c r="G35" s="1047"/>
      <c r="H35" s="4"/>
      <c r="I35" s="4"/>
      <c r="J35" s="4"/>
      <c r="K35" s="4"/>
      <c r="L35" s="4"/>
      <c r="M35" s="4"/>
      <c r="N35" s="4"/>
      <c r="O35" s="4"/>
      <c r="P35" s="4"/>
      <c r="Q35" s="4"/>
      <c r="R35" s="4"/>
      <c r="S35" s="4"/>
      <c r="T35" s="4"/>
      <c r="U35" s="4"/>
      <c r="V35" s="4"/>
    </row>
    <row r="36" spans="1:22" ht="15" thickBot="1">
      <c r="G36" s="4"/>
      <c r="H36" s="4"/>
      <c r="I36" s="4"/>
      <c r="J36" s="4"/>
      <c r="K36" s="315"/>
      <c r="L36" s="316"/>
      <c r="M36" s="316"/>
      <c r="N36" s="316"/>
      <c r="O36" s="317"/>
      <c r="P36" s="4"/>
      <c r="Q36" s="4"/>
      <c r="R36" s="4"/>
      <c r="S36" s="4"/>
      <c r="T36" s="4"/>
      <c r="U36" s="4"/>
      <c r="V36" s="4"/>
    </row>
    <row r="37" spans="1:22" ht="15.75" customHeight="1" thickBot="1">
      <c r="A37" s="418" t="s">
        <v>67</v>
      </c>
      <c r="B37" s="418"/>
      <c r="C37" s="418"/>
      <c r="D37" s="418"/>
      <c r="E37" s="418"/>
      <c r="F37" s="418" t="s">
        <v>68</v>
      </c>
      <c r="G37" s="418"/>
      <c r="H37" s="418"/>
      <c r="I37" s="418"/>
      <c r="J37" s="419"/>
      <c r="K37" s="420" t="s">
        <v>69</v>
      </c>
      <c r="L37" s="418"/>
      <c r="M37" s="418"/>
      <c r="N37" s="418"/>
      <c r="O37" s="421"/>
      <c r="P37" s="4"/>
      <c r="Q37" s="4"/>
      <c r="R37" s="4"/>
      <c r="S37" s="4"/>
    </row>
    <row r="38" spans="1:22" ht="26.25" thickBot="1">
      <c r="A38" s="318" t="s">
        <v>70</v>
      </c>
      <c r="B38" s="418" t="s">
        <v>71</v>
      </c>
      <c r="C38" s="418"/>
      <c r="D38" s="318" t="s">
        <v>72</v>
      </c>
      <c r="E38" s="318" t="s">
        <v>73</v>
      </c>
      <c r="F38" s="318" t="s">
        <v>74</v>
      </c>
      <c r="G38" s="418" t="s">
        <v>75</v>
      </c>
      <c r="H38" s="418"/>
      <c r="I38" s="418" t="s">
        <v>76</v>
      </c>
      <c r="J38" s="419"/>
      <c r="K38" s="319" t="s">
        <v>77</v>
      </c>
      <c r="L38" s="418" t="s">
        <v>78</v>
      </c>
      <c r="M38" s="418"/>
      <c r="N38" s="318" t="s">
        <v>79</v>
      </c>
      <c r="O38" s="320" t="s">
        <v>80</v>
      </c>
      <c r="P38" s="4"/>
      <c r="Q38" s="4"/>
      <c r="R38" s="4"/>
      <c r="S38" s="4"/>
    </row>
    <row r="39" spans="1:22" ht="51.75" thickBot="1">
      <c r="A39" s="321" t="s">
        <v>81</v>
      </c>
      <c r="B39" s="409" t="s">
        <v>82</v>
      </c>
      <c r="C39" s="409"/>
      <c r="D39" s="322" t="s">
        <v>83</v>
      </c>
      <c r="E39" s="322" t="s">
        <v>84</v>
      </c>
      <c r="F39" s="322" t="s">
        <v>85</v>
      </c>
      <c r="G39" s="409" t="s">
        <v>86</v>
      </c>
      <c r="H39" s="409"/>
      <c r="I39" s="409" t="s">
        <v>87</v>
      </c>
      <c r="J39" s="410"/>
      <c r="K39" s="323" t="s">
        <v>88</v>
      </c>
      <c r="L39" s="411" t="s">
        <v>89</v>
      </c>
      <c r="M39" s="411"/>
      <c r="N39" s="322" t="s">
        <v>90</v>
      </c>
      <c r="O39" s="324" t="s">
        <v>91</v>
      </c>
      <c r="P39" s="4"/>
      <c r="Q39" s="4"/>
      <c r="R39" s="4"/>
      <c r="S39" s="4"/>
    </row>
    <row r="40" spans="1:22" ht="51.75" thickBot="1">
      <c r="A40" s="321" t="s">
        <v>81</v>
      </c>
      <c r="B40" s="409" t="s">
        <v>82</v>
      </c>
      <c r="C40" s="409"/>
      <c r="D40" s="322" t="s">
        <v>83</v>
      </c>
      <c r="E40" s="322" t="s">
        <v>84</v>
      </c>
      <c r="F40" s="322" t="s">
        <v>92</v>
      </c>
      <c r="G40" s="409" t="s">
        <v>93</v>
      </c>
      <c r="H40" s="409"/>
      <c r="I40" s="409" t="s">
        <v>94</v>
      </c>
      <c r="J40" s="410"/>
      <c r="K40" s="323" t="s">
        <v>88</v>
      </c>
      <c r="L40" s="416" t="s">
        <v>89</v>
      </c>
      <c r="M40" s="417"/>
      <c r="N40" s="322" t="s">
        <v>90</v>
      </c>
      <c r="O40" s="324" t="s">
        <v>91</v>
      </c>
      <c r="P40" s="4"/>
      <c r="Q40" s="4"/>
      <c r="R40" s="4"/>
      <c r="S40" s="4"/>
    </row>
    <row r="41" spans="1:22" ht="51.75" thickBot="1">
      <c r="A41" s="321" t="s">
        <v>95</v>
      </c>
      <c r="B41" s="409" t="s">
        <v>96</v>
      </c>
      <c r="C41" s="409"/>
      <c r="D41" s="322" t="s">
        <v>97</v>
      </c>
      <c r="E41" s="322" t="s">
        <v>84</v>
      </c>
      <c r="F41" s="322" t="s">
        <v>98</v>
      </c>
      <c r="G41" s="409" t="s">
        <v>93</v>
      </c>
      <c r="H41" s="409"/>
      <c r="I41" s="409" t="s">
        <v>99</v>
      </c>
      <c r="J41" s="410"/>
      <c r="K41" s="325">
        <v>43739</v>
      </c>
      <c r="L41" s="411" t="s">
        <v>100</v>
      </c>
      <c r="M41" s="411"/>
      <c r="N41" s="322" t="s">
        <v>101</v>
      </c>
      <c r="O41" s="324" t="s">
        <v>91</v>
      </c>
      <c r="P41" s="4"/>
      <c r="Q41" s="4"/>
      <c r="R41" s="4"/>
      <c r="S41" s="4"/>
    </row>
    <row r="42" spans="1:22" ht="64.5" thickBot="1">
      <c r="A42" s="321" t="s">
        <v>81</v>
      </c>
      <c r="B42" s="409" t="s">
        <v>102</v>
      </c>
      <c r="C42" s="409"/>
      <c r="D42" s="322" t="s">
        <v>103</v>
      </c>
      <c r="E42" s="322" t="s">
        <v>84</v>
      </c>
      <c r="F42" s="322" t="s">
        <v>104</v>
      </c>
      <c r="G42" s="409" t="s">
        <v>86</v>
      </c>
      <c r="H42" s="409"/>
      <c r="I42" s="409" t="s">
        <v>87</v>
      </c>
      <c r="J42" s="410"/>
      <c r="K42" s="323" t="s">
        <v>88</v>
      </c>
      <c r="L42" s="411" t="s">
        <v>100</v>
      </c>
      <c r="M42" s="411"/>
      <c r="N42" s="322" t="s">
        <v>105</v>
      </c>
      <c r="O42" s="324" t="s">
        <v>91</v>
      </c>
      <c r="P42" s="4"/>
      <c r="Q42" s="4"/>
      <c r="R42" s="4"/>
      <c r="S42" s="4"/>
    </row>
    <row r="43" spans="1:22" ht="51.75" thickBot="1">
      <c r="A43" s="321" t="s">
        <v>81</v>
      </c>
      <c r="B43" s="409" t="s">
        <v>102</v>
      </c>
      <c r="C43" s="409"/>
      <c r="D43" s="322" t="s">
        <v>103</v>
      </c>
      <c r="E43" s="322" t="s">
        <v>84</v>
      </c>
      <c r="F43" s="322" t="s">
        <v>106</v>
      </c>
      <c r="G43" s="409" t="s">
        <v>93</v>
      </c>
      <c r="H43" s="409"/>
      <c r="I43" s="409" t="s">
        <v>107</v>
      </c>
      <c r="J43" s="410"/>
      <c r="K43" s="326" t="s">
        <v>88</v>
      </c>
      <c r="L43" s="412" t="s">
        <v>100</v>
      </c>
      <c r="M43" s="412"/>
      <c r="N43" s="327" t="s">
        <v>105</v>
      </c>
      <c r="O43" s="328" t="s">
        <v>91</v>
      </c>
      <c r="P43" s="4"/>
      <c r="Q43" s="4"/>
      <c r="R43" s="4"/>
      <c r="S43" s="4"/>
    </row>
    <row r="44" spans="1:22" ht="15" thickBot="1">
      <c r="A44" s="14"/>
      <c r="B44" s="14"/>
      <c r="C44" s="14"/>
      <c r="D44" s="14"/>
      <c r="E44" s="14"/>
      <c r="F44" s="14"/>
      <c r="G44" s="14"/>
      <c r="H44" s="14"/>
      <c r="I44" s="14"/>
      <c r="J44" s="14"/>
      <c r="K44" s="14"/>
      <c r="L44" s="14"/>
      <c r="M44" s="14"/>
      <c r="N44" s="14"/>
      <c r="O44" s="14"/>
      <c r="P44" s="4"/>
      <c r="Q44" s="4"/>
      <c r="R44" s="4"/>
      <c r="S44" s="4"/>
    </row>
    <row r="45" spans="1:22" ht="16.5" thickBot="1">
      <c r="A45" s="413" t="s">
        <v>0</v>
      </c>
      <c r="B45" s="414"/>
      <c r="C45" s="414"/>
      <c r="D45" s="414"/>
      <c r="E45" s="414"/>
      <c r="F45" s="415"/>
      <c r="G45" s="4"/>
      <c r="H45" s="4"/>
      <c r="I45" s="4"/>
      <c r="J45" s="4"/>
      <c r="K45" s="4"/>
      <c r="L45" s="4"/>
      <c r="M45" s="4"/>
      <c r="N45" s="4"/>
      <c r="O45" s="4"/>
      <c r="P45" s="4"/>
    </row>
    <row r="46" spans="1:22" ht="45" customHeight="1">
      <c r="A46" s="1048" t="s">
        <v>1</v>
      </c>
      <c r="B46" s="406" t="s">
        <v>2</v>
      </c>
      <c r="C46" s="407"/>
      <c r="D46" s="407"/>
      <c r="E46" s="407"/>
      <c r="F46" s="408"/>
      <c r="G46" s="4"/>
      <c r="H46" s="4"/>
      <c r="I46" s="4"/>
      <c r="J46" s="4"/>
      <c r="K46" s="4"/>
      <c r="L46" s="4"/>
      <c r="M46" s="4"/>
      <c r="N46" s="4"/>
      <c r="O46" s="4"/>
      <c r="P46" s="4"/>
    </row>
    <row r="47" spans="1:22" ht="15.75">
      <c r="A47" s="986" t="s">
        <v>3</v>
      </c>
      <c r="B47" s="1032">
        <v>2019</v>
      </c>
      <c r="C47" s="1033"/>
      <c r="D47" s="1033"/>
      <c r="E47" s="1033"/>
      <c r="F47" s="1034"/>
      <c r="G47" s="4"/>
      <c r="H47" s="4"/>
      <c r="I47" s="4"/>
      <c r="J47" s="4"/>
      <c r="K47" s="4"/>
      <c r="L47" s="4"/>
      <c r="M47" s="4"/>
      <c r="N47" s="4"/>
      <c r="O47" s="4"/>
      <c r="P47" s="4"/>
    </row>
    <row r="48" spans="1:22" ht="45.75" customHeight="1">
      <c r="A48" s="991" t="s">
        <v>4</v>
      </c>
      <c r="B48" s="1049">
        <v>43496</v>
      </c>
      <c r="C48" s="1050"/>
      <c r="D48" s="1050"/>
      <c r="E48" s="1050"/>
      <c r="F48" s="1051"/>
      <c r="G48" s="4"/>
      <c r="H48" s="4"/>
      <c r="I48" s="4"/>
      <c r="J48" s="4"/>
      <c r="K48" s="4"/>
      <c r="L48" s="4"/>
      <c r="M48" s="4"/>
      <c r="N48" s="4"/>
      <c r="O48" s="4"/>
      <c r="P48" s="4"/>
    </row>
    <row r="49" spans="1:16" ht="33" customHeight="1">
      <c r="A49" s="991" t="s">
        <v>5</v>
      </c>
      <c r="B49" s="1036" t="s">
        <v>58</v>
      </c>
      <c r="C49" s="1037"/>
      <c r="D49" s="1037"/>
      <c r="E49" s="1037"/>
      <c r="F49" s="1038"/>
      <c r="G49" s="4"/>
      <c r="H49" s="4"/>
      <c r="I49" s="4"/>
      <c r="J49" s="4"/>
      <c r="K49" s="4"/>
      <c r="L49" s="4"/>
      <c r="M49" s="4"/>
      <c r="N49" s="4"/>
      <c r="O49" s="4"/>
      <c r="P49" s="4"/>
    </row>
    <row r="50" spans="1:16" ht="15.75">
      <c r="A50" s="1052" t="s">
        <v>108</v>
      </c>
      <c r="B50" s="1053"/>
      <c r="C50" s="1053"/>
      <c r="D50" s="1053"/>
      <c r="E50" s="1053"/>
      <c r="F50" s="1054"/>
      <c r="G50" s="4"/>
      <c r="H50" s="4"/>
      <c r="I50" s="4"/>
      <c r="J50" s="4"/>
      <c r="K50" s="4"/>
      <c r="L50" s="4"/>
      <c r="M50" s="4"/>
      <c r="N50" s="4"/>
      <c r="O50" s="4"/>
      <c r="P50" s="4"/>
    </row>
    <row r="51" spans="1:16" ht="30">
      <c r="A51" s="329" t="s">
        <v>61</v>
      </c>
      <c r="B51" s="396" t="s">
        <v>109</v>
      </c>
      <c r="C51" s="397"/>
      <c r="D51" s="397"/>
      <c r="E51" s="397"/>
      <c r="F51" s="398"/>
      <c r="G51" s="4"/>
      <c r="H51" s="4"/>
      <c r="I51" s="4"/>
      <c r="J51" s="4"/>
      <c r="K51" s="4"/>
      <c r="L51" s="4"/>
      <c r="M51" s="4"/>
      <c r="N51" s="4"/>
      <c r="O51" s="4"/>
      <c r="P51" s="4"/>
    </row>
    <row r="52" spans="1:16" ht="30">
      <c r="A52" s="1035" t="s">
        <v>12</v>
      </c>
      <c r="B52" s="399" t="s">
        <v>110</v>
      </c>
      <c r="C52" s="400"/>
      <c r="D52" s="400"/>
      <c r="E52" s="400"/>
      <c r="F52" s="401"/>
      <c r="G52" s="4"/>
      <c r="H52" s="4"/>
      <c r="I52" s="4"/>
      <c r="J52" s="4"/>
      <c r="K52" s="4"/>
      <c r="L52" s="4"/>
      <c r="M52" s="4"/>
      <c r="N52" s="4"/>
      <c r="O52" s="4"/>
      <c r="P52" s="4"/>
    </row>
    <row r="53" spans="1:16" ht="45.75" thickBot="1">
      <c r="A53" s="15" t="s">
        <v>14</v>
      </c>
      <c r="B53" s="402" t="s">
        <v>111</v>
      </c>
      <c r="C53" s="403"/>
      <c r="D53" s="403"/>
      <c r="E53" s="403"/>
      <c r="F53" s="404"/>
      <c r="G53" s="4"/>
      <c r="H53" s="4"/>
      <c r="I53" s="4"/>
      <c r="J53" s="4"/>
      <c r="K53" s="4"/>
      <c r="L53" s="4"/>
      <c r="M53" s="4"/>
      <c r="N53" s="4"/>
      <c r="O53" s="4"/>
      <c r="P53" s="4"/>
    </row>
    <row r="54" spans="1:16" ht="15.75" thickBot="1">
      <c r="A54" s="16"/>
      <c r="B54" s="17"/>
      <c r="C54" s="18"/>
      <c r="D54" s="18"/>
      <c r="E54" s="18"/>
      <c r="F54" s="18"/>
      <c r="G54" s="4"/>
      <c r="H54" s="4"/>
      <c r="I54" s="4"/>
      <c r="J54" s="4"/>
      <c r="K54" s="4"/>
      <c r="L54" s="4"/>
      <c r="M54" s="4"/>
      <c r="N54" s="4"/>
      <c r="O54" s="4"/>
      <c r="P54" s="4"/>
    </row>
    <row r="55" spans="1:16" ht="31.5">
      <c r="A55" s="19" t="s">
        <v>112</v>
      </c>
      <c r="B55" s="405" t="s">
        <v>19</v>
      </c>
      <c r="C55" s="405"/>
      <c r="D55" s="20" t="s">
        <v>21</v>
      </c>
      <c r="E55" s="21" t="s">
        <v>79</v>
      </c>
      <c r="F55" s="330" t="s">
        <v>23</v>
      </c>
      <c r="G55" s="4"/>
      <c r="H55" s="4"/>
      <c r="I55" s="4"/>
      <c r="J55" s="4"/>
      <c r="K55" s="4"/>
      <c r="L55" s="4"/>
      <c r="M55" s="4"/>
      <c r="N55" s="4"/>
      <c r="O55" s="4"/>
      <c r="P55" s="4"/>
    </row>
    <row r="56" spans="1:16" ht="57">
      <c r="A56" s="394" t="s">
        <v>113</v>
      </c>
      <c r="B56" s="44" t="s">
        <v>25</v>
      </c>
      <c r="C56" s="331" t="s">
        <v>114</v>
      </c>
      <c r="D56" s="45" t="s">
        <v>115</v>
      </c>
      <c r="E56" s="46" t="s">
        <v>116</v>
      </c>
      <c r="F56" s="1055" t="s">
        <v>117</v>
      </c>
      <c r="G56" s="4"/>
      <c r="H56" s="4"/>
      <c r="I56" s="4"/>
      <c r="J56" s="4"/>
      <c r="K56" s="4"/>
      <c r="L56" s="4"/>
      <c r="M56" s="4"/>
      <c r="N56" s="4"/>
      <c r="O56" s="4"/>
      <c r="P56" s="4"/>
    </row>
    <row r="57" spans="1:16" ht="57">
      <c r="A57" s="394"/>
      <c r="B57" s="33" t="s">
        <v>118</v>
      </c>
      <c r="C57" s="1056" t="s">
        <v>119</v>
      </c>
      <c r="D57" s="34" t="s">
        <v>120</v>
      </c>
      <c r="E57" s="35" t="s">
        <v>121</v>
      </c>
      <c r="F57" s="1057" t="s">
        <v>117</v>
      </c>
      <c r="G57" s="4"/>
      <c r="H57" s="4"/>
      <c r="I57" s="4"/>
      <c r="J57" s="4"/>
      <c r="K57" s="4"/>
      <c r="L57" s="4"/>
      <c r="M57" s="4"/>
      <c r="N57" s="4"/>
      <c r="O57" s="4"/>
      <c r="P57" s="4"/>
    </row>
    <row r="58" spans="1:16" ht="57">
      <c r="A58" s="394"/>
      <c r="B58" s="33" t="s">
        <v>122</v>
      </c>
      <c r="C58" s="34" t="s">
        <v>123</v>
      </c>
      <c r="D58" s="34" t="s">
        <v>124</v>
      </c>
      <c r="E58" s="35" t="s">
        <v>121</v>
      </c>
      <c r="F58" s="1057" t="s">
        <v>125</v>
      </c>
      <c r="G58" s="4"/>
      <c r="H58" s="4"/>
      <c r="I58" s="4"/>
      <c r="J58" s="4"/>
      <c r="K58" s="4"/>
      <c r="L58" s="4"/>
      <c r="M58" s="4"/>
      <c r="N58" s="4"/>
      <c r="O58" s="4"/>
      <c r="P58" s="4"/>
    </row>
    <row r="59" spans="1:16" ht="218.25" customHeight="1">
      <c r="A59" s="394"/>
      <c r="B59" s="33" t="s">
        <v>126</v>
      </c>
      <c r="C59" s="34" t="s">
        <v>127</v>
      </c>
      <c r="D59" s="34" t="s">
        <v>128</v>
      </c>
      <c r="E59" s="35" t="s">
        <v>121</v>
      </c>
      <c r="F59" s="1058" t="s">
        <v>29</v>
      </c>
      <c r="G59" s="4"/>
      <c r="H59" s="4"/>
      <c r="I59" s="4"/>
      <c r="J59" s="4"/>
      <c r="K59" s="4"/>
      <c r="L59" s="4"/>
      <c r="M59" s="4"/>
      <c r="N59" s="4"/>
      <c r="O59" s="4"/>
      <c r="P59" s="4"/>
    </row>
    <row r="60" spans="1:16" ht="42.75">
      <c r="A60" s="394" t="s">
        <v>129</v>
      </c>
      <c r="B60" s="36" t="s">
        <v>130</v>
      </c>
      <c r="C60" s="37" t="s">
        <v>131</v>
      </c>
      <c r="D60" s="37" t="s">
        <v>132</v>
      </c>
      <c r="E60" s="38" t="s">
        <v>133</v>
      </c>
      <c r="F60" s="1059" t="s">
        <v>29</v>
      </c>
      <c r="G60" s="4"/>
      <c r="H60" s="4"/>
      <c r="I60" s="4"/>
      <c r="J60" s="4"/>
      <c r="K60" s="4"/>
      <c r="L60" s="4"/>
      <c r="M60" s="4"/>
      <c r="N60" s="4"/>
      <c r="O60" s="4"/>
      <c r="P60" s="4"/>
    </row>
    <row r="61" spans="1:16" ht="42.75">
      <c r="A61" s="394"/>
      <c r="B61" s="36" t="s">
        <v>31</v>
      </c>
      <c r="C61" s="37" t="s">
        <v>134</v>
      </c>
      <c r="D61" s="37" t="s">
        <v>135</v>
      </c>
      <c r="E61" s="38" t="s">
        <v>133</v>
      </c>
      <c r="F61" s="1059" t="s">
        <v>29</v>
      </c>
      <c r="G61" s="4"/>
      <c r="H61" s="4"/>
      <c r="I61" s="4"/>
      <c r="J61" s="4"/>
      <c r="K61" s="4"/>
      <c r="L61" s="4"/>
      <c r="M61" s="4"/>
      <c r="N61" s="4"/>
      <c r="O61" s="4"/>
      <c r="P61" s="4"/>
    </row>
    <row r="62" spans="1:16" ht="42.75">
      <c r="A62" s="394"/>
      <c r="B62" s="47" t="s">
        <v>136</v>
      </c>
      <c r="C62" s="48" t="s">
        <v>137</v>
      </c>
      <c r="D62" s="49" t="s">
        <v>128</v>
      </c>
      <c r="E62" s="50" t="s">
        <v>138</v>
      </c>
      <c r="F62" s="1060" t="s">
        <v>29</v>
      </c>
      <c r="G62" s="4"/>
      <c r="H62" s="4"/>
      <c r="I62" s="4"/>
      <c r="J62" s="4"/>
      <c r="K62" s="4"/>
      <c r="L62" s="4"/>
      <c r="M62" s="4"/>
      <c r="N62" s="4"/>
      <c r="O62" s="4"/>
      <c r="P62" s="4"/>
    </row>
    <row r="63" spans="1:16" ht="28.5">
      <c r="A63" s="394" t="s">
        <v>139</v>
      </c>
      <c r="B63" s="36" t="s">
        <v>37</v>
      </c>
      <c r="C63" s="37" t="s">
        <v>140</v>
      </c>
      <c r="D63" s="37" t="s">
        <v>141</v>
      </c>
      <c r="E63" s="38" t="s">
        <v>133</v>
      </c>
      <c r="F63" s="1059" t="s">
        <v>29</v>
      </c>
      <c r="G63" s="4"/>
      <c r="H63" s="4"/>
      <c r="I63" s="4"/>
      <c r="J63" s="4"/>
      <c r="K63" s="4"/>
      <c r="L63" s="4"/>
      <c r="M63" s="4"/>
      <c r="N63" s="4"/>
      <c r="O63" s="4"/>
      <c r="P63" s="4"/>
    </row>
    <row r="64" spans="1:16" ht="42.75">
      <c r="A64" s="394"/>
      <c r="B64" s="41" t="s">
        <v>41</v>
      </c>
      <c r="C64" s="42" t="s">
        <v>142</v>
      </c>
      <c r="D64" s="42" t="s">
        <v>143</v>
      </c>
      <c r="E64" s="43" t="s">
        <v>144</v>
      </c>
      <c r="F64" s="1061" t="s">
        <v>29</v>
      </c>
      <c r="G64" s="4"/>
      <c r="H64" s="4"/>
      <c r="I64" s="4"/>
      <c r="J64" s="4"/>
      <c r="K64" s="4"/>
      <c r="L64" s="4"/>
      <c r="M64" s="4"/>
      <c r="N64" s="4"/>
      <c r="O64" s="4"/>
      <c r="P64" s="4"/>
    </row>
    <row r="65" spans="1:19" ht="149.25" customHeight="1">
      <c r="A65" s="394"/>
      <c r="B65" s="33" t="s">
        <v>145</v>
      </c>
      <c r="C65" s="51" t="s">
        <v>146</v>
      </c>
      <c r="D65" s="34" t="s">
        <v>128</v>
      </c>
      <c r="E65" s="35" t="s">
        <v>121</v>
      </c>
      <c r="F65" s="1062" t="s">
        <v>147</v>
      </c>
      <c r="G65" s="4"/>
      <c r="H65" s="4"/>
      <c r="I65" s="4"/>
      <c r="J65" s="4"/>
      <c r="K65" s="4"/>
      <c r="L65" s="4"/>
      <c r="M65" s="4"/>
      <c r="N65" s="4"/>
      <c r="O65" s="4"/>
      <c r="P65" s="4"/>
      <c r="Q65" s="4"/>
      <c r="R65" s="4"/>
      <c r="S65" s="4"/>
    </row>
    <row r="66" spans="1:19" ht="57">
      <c r="A66" s="394"/>
      <c r="B66" s="33" t="s">
        <v>148</v>
      </c>
      <c r="C66" s="34" t="s">
        <v>149</v>
      </c>
      <c r="D66" s="34" t="s">
        <v>150</v>
      </c>
      <c r="E66" s="52" t="s">
        <v>151</v>
      </c>
      <c r="F66" s="1062" t="s">
        <v>117</v>
      </c>
      <c r="G66" s="4"/>
      <c r="H66" s="4"/>
      <c r="I66" s="4"/>
      <c r="J66" s="4"/>
      <c r="K66" s="4"/>
      <c r="L66" s="4"/>
      <c r="M66" s="4"/>
      <c r="N66" s="4"/>
      <c r="O66" s="4"/>
      <c r="P66" s="4"/>
      <c r="Q66" s="4"/>
      <c r="R66" s="4"/>
      <c r="S66" s="4"/>
    </row>
    <row r="67" spans="1:19" ht="114">
      <c r="A67" s="394" t="s">
        <v>152</v>
      </c>
      <c r="B67" s="39" t="s">
        <v>46</v>
      </c>
      <c r="C67" s="40" t="s">
        <v>153</v>
      </c>
      <c r="D67" s="40" t="s">
        <v>154</v>
      </c>
      <c r="E67" s="53" t="s">
        <v>138</v>
      </c>
      <c r="F67" s="1063" t="s">
        <v>147</v>
      </c>
      <c r="G67" s="4"/>
      <c r="H67" s="4"/>
      <c r="I67" s="4"/>
      <c r="J67" s="4"/>
      <c r="K67" s="4"/>
      <c r="L67" s="4"/>
      <c r="M67" s="4"/>
      <c r="N67" s="4"/>
      <c r="O67" s="4"/>
      <c r="P67" s="4"/>
      <c r="Q67" s="4"/>
      <c r="R67" s="4"/>
      <c r="S67" s="4"/>
    </row>
    <row r="68" spans="1:19" ht="43.5" thickBot="1">
      <c r="A68" s="395"/>
      <c r="B68" s="54" t="s">
        <v>49</v>
      </c>
      <c r="C68" s="55" t="s">
        <v>155</v>
      </c>
      <c r="D68" s="55" t="s">
        <v>156</v>
      </c>
      <c r="E68" s="56" t="s">
        <v>138</v>
      </c>
      <c r="F68" s="1064" t="s">
        <v>157</v>
      </c>
      <c r="G68" s="4"/>
      <c r="H68" s="4"/>
      <c r="I68" s="4"/>
      <c r="J68" s="4"/>
      <c r="K68" s="4"/>
      <c r="L68" s="4"/>
      <c r="M68" s="4"/>
      <c r="N68" s="4"/>
      <c r="O68" s="4"/>
      <c r="P68" s="4"/>
      <c r="Q68" s="4"/>
      <c r="R68" s="4"/>
      <c r="S68" s="4"/>
    </row>
    <row r="69" spans="1:19" ht="15.75" thickBot="1">
      <c r="A69" s="22"/>
      <c r="B69" s="22"/>
      <c r="C69" s="22"/>
      <c r="D69" s="22"/>
      <c r="E69" s="22"/>
      <c r="F69" s="22"/>
      <c r="G69" s="4"/>
      <c r="H69" s="4"/>
      <c r="I69" s="4"/>
      <c r="J69" s="4"/>
      <c r="K69" s="4"/>
      <c r="L69" s="4"/>
      <c r="M69" s="4"/>
      <c r="N69" s="4"/>
      <c r="O69" s="4"/>
      <c r="P69" s="4"/>
      <c r="Q69" s="4"/>
      <c r="R69" s="4"/>
      <c r="S69" s="4"/>
    </row>
    <row r="70" spans="1:19" ht="18.75" customHeight="1" thickBot="1">
      <c r="A70" s="388" t="s">
        <v>0</v>
      </c>
      <c r="B70" s="389"/>
      <c r="C70" s="389"/>
      <c r="D70" s="389"/>
      <c r="E70" s="389"/>
      <c r="F70" s="390"/>
      <c r="G70" s="4"/>
      <c r="H70" s="4"/>
      <c r="I70" s="4"/>
      <c r="J70" s="4"/>
      <c r="K70" s="4"/>
      <c r="L70" s="4"/>
      <c r="M70" s="4"/>
      <c r="N70" s="4"/>
      <c r="O70" s="4"/>
      <c r="P70" s="4"/>
      <c r="Q70" s="4"/>
      <c r="R70" s="4"/>
      <c r="S70" s="4"/>
    </row>
    <row r="71" spans="1:19" ht="51.75" customHeight="1">
      <c r="A71" s="332" t="s">
        <v>1</v>
      </c>
      <c r="B71" s="391" t="s">
        <v>2</v>
      </c>
      <c r="C71" s="391"/>
      <c r="D71" s="391"/>
      <c r="E71" s="391"/>
      <c r="F71" s="392"/>
      <c r="G71" s="4"/>
      <c r="H71" s="4"/>
      <c r="I71" s="4"/>
      <c r="J71" s="4"/>
      <c r="K71" s="4"/>
      <c r="L71" s="4"/>
      <c r="M71" s="4"/>
      <c r="N71" s="4"/>
      <c r="O71" s="4"/>
      <c r="P71" s="4"/>
      <c r="Q71" s="4"/>
      <c r="R71" s="4"/>
      <c r="S71" s="4"/>
    </row>
    <row r="72" spans="1:19" ht="15.75">
      <c r="A72" s="986" t="s">
        <v>3</v>
      </c>
      <c r="B72" s="989">
        <v>2019</v>
      </c>
      <c r="C72" s="989"/>
      <c r="D72" s="989"/>
      <c r="E72" s="989"/>
      <c r="F72" s="990"/>
      <c r="G72" s="4"/>
      <c r="H72" s="4"/>
      <c r="I72" s="4"/>
      <c r="J72" s="4"/>
      <c r="K72" s="4"/>
      <c r="L72" s="4"/>
      <c r="M72" s="4"/>
      <c r="N72" s="4"/>
      <c r="O72" s="4"/>
      <c r="P72" s="4"/>
      <c r="Q72" s="4"/>
      <c r="R72" s="4"/>
      <c r="S72" s="4"/>
    </row>
    <row r="73" spans="1:19" ht="45.75" customHeight="1">
      <c r="A73" s="991" t="s">
        <v>4</v>
      </c>
      <c r="B73" s="1065">
        <v>43496</v>
      </c>
      <c r="C73" s="1065"/>
      <c r="D73" s="1065"/>
      <c r="E73" s="1065"/>
      <c r="F73" s="1066"/>
      <c r="G73" s="4"/>
      <c r="H73" s="4"/>
      <c r="I73" s="4"/>
      <c r="J73" s="4"/>
      <c r="K73" s="4"/>
      <c r="L73" s="4"/>
      <c r="M73" s="4"/>
      <c r="N73" s="4"/>
      <c r="O73" s="4"/>
      <c r="P73" s="4"/>
      <c r="Q73" s="4"/>
      <c r="R73" s="4"/>
      <c r="S73" s="4"/>
    </row>
    <row r="74" spans="1:19" ht="32.25" customHeight="1">
      <c r="A74" s="991" t="s">
        <v>5</v>
      </c>
      <c r="B74" s="1067" t="s">
        <v>58</v>
      </c>
      <c r="C74" s="1067"/>
      <c r="D74" s="1067"/>
      <c r="E74" s="1067"/>
      <c r="F74" s="1068"/>
      <c r="G74" s="4"/>
      <c r="H74" s="4"/>
      <c r="I74" s="4"/>
      <c r="J74" s="4"/>
      <c r="K74" s="4"/>
      <c r="L74" s="4"/>
      <c r="M74" s="4"/>
      <c r="N74" s="4"/>
      <c r="O74" s="4"/>
      <c r="P74" s="4"/>
      <c r="Q74" s="4"/>
      <c r="R74" s="4"/>
      <c r="S74" s="4"/>
    </row>
    <row r="75" spans="1:19" ht="15.75">
      <c r="A75" s="393" t="s">
        <v>158</v>
      </c>
      <c r="B75" s="1069"/>
      <c r="C75" s="1069"/>
      <c r="D75" s="1069"/>
      <c r="E75" s="1069"/>
      <c r="F75" s="1070"/>
      <c r="G75" s="4"/>
      <c r="H75" s="4"/>
      <c r="I75" s="4"/>
      <c r="J75" s="4"/>
      <c r="K75" s="4"/>
      <c r="L75" s="4"/>
      <c r="M75" s="4"/>
      <c r="N75" s="4"/>
      <c r="O75" s="4"/>
      <c r="P75" s="4"/>
      <c r="Q75" s="4"/>
      <c r="R75" s="4"/>
      <c r="S75" s="4"/>
    </row>
    <row r="76" spans="1:19" ht="36" customHeight="1">
      <c r="A76" s="1035" t="s">
        <v>159</v>
      </c>
      <c r="B76" s="1071" t="s">
        <v>160</v>
      </c>
      <c r="C76" s="1071"/>
      <c r="D76" s="1071"/>
      <c r="E76" s="1071"/>
      <c r="F76" s="1072"/>
      <c r="G76" s="4"/>
      <c r="H76" s="4"/>
      <c r="I76" s="4"/>
      <c r="J76" s="4"/>
      <c r="K76" s="4"/>
      <c r="L76" s="4"/>
      <c r="M76" s="4"/>
      <c r="N76" s="4"/>
      <c r="O76" s="4"/>
      <c r="P76" s="4"/>
      <c r="Q76" s="4"/>
      <c r="R76" s="4"/>
      <c r="S76" s="4"/>
    </row>
    <row r="77" spans="1:19" ht="34.5" customHeight="1">
      <c r="A77" s="991" t="s">
        <v>12</v>
      </c>
      <c r="B77" s="1073" t="s">
        <v>161</v>
      </c>
      <c r="C77" s="1071"/>
      <c r="D77" s="1071"/>
      <c r="E77" s="1071"/>
      <c r="F77" s="1072"/>
      <c r="G77" s="4"/>
      <c r="H77" s="4"/>
      <c r="I77" s="4"/>
      <c r="J77" s="4"/>
      <c r="K77" s="4"/>
      <c r="L77" s="4"/>
      <c r="M77" s="4"/>
      <c r="N77" s="4"/>
      <c r="O77" s="4"/>
      <c r="P77" s="4"/>
      <c r="Q77" s="4"/>
      <c r="R77" s="4"/>
      <c r="S77" s="4"/>
    </row>
    <row r="78" spans="1:19" ht="45">
      <c r="A78" s="1035" t="s">
        <v>14</v>
      </c>
      <c r="B78" s="1073" t="s">
        <v>111</v>
      </c>
      <c r="C78" s="1073"/>
      <c r="D78" s="1073"/>
      <c r="E78" s="1073"/>
      <c r="F78" s="1074"/>
      <c r="G78" s="4"/>
      <c r="H78" s="4"/>
      <c r="I78" s="4"/>
      <c r="J78" s="4"/>
      <c r="K78" s="4"/>
      <c r="L78" s="4"/>
      <c r="M78" s="4"/>
      <c r="N78" s="4"/>
      <c r="O78" s="4"/>
      <c r="P78" s="4"/>
      <c r="Q78" s="4"/>
      <c r="R78" s="4"/>
      <c r="S78" s="4"/>
    </row>
    <row r="79" spans="1:19" ht="65.25" customHeight="1" thickBot="1">
      <c r="A79" s="23" t="s">
        <v>162</v>
      </c>
      <c r="B79" s="1075" t="s">
        <v>163</v>
      </c>
      <c r="C79" s="1075"/>
      <c r="D79" s="1075"/>
      <c r="E79" s="1075"/>
      <c r="F79" s="1076"/>
      <c r="G79" s="4"/>
      <c r="H79" s="4"/>
      <c r="I79" s="4"/>
      <c r="J79" s="4"/>
      <c r="K79" s="4"/>
      <c r="L79" s="4"/>
      <c r="M79" s="4"/>
      <c r="N79" s="4"/>
      <c r="O79" s="4"/>
      <c r="P79" s="4"/>
      <c r="Q79" s="4"/>
      <c r="R79" s="4"/>
      <c r="S79" s="4"/>
    </row>
    <row r="80" spans="1:19" ht="16.5" thickBot="1">
      <c r="A80" s="24"/>
      <c r="B80" s="25"/>
      <c r="C80" s="25"/>
      <c r="D80" s="25"/>
      <c r="E80" s="25"/>
      <c r="F80" s="25"/>
      <c r="G80" s="4"/>
      <c r="H80" s="4"/>
      <c r="I80" s="4"/>
      <c r="J80" s="4"/>
      <c r="K80" s="4"/>
      <c r="L80" s="4"/>
      <c r="M80" s="4"/>
      <c r="N80" s="4"/>
      <c r="O80" s="4"/>
      <c r="P80" s="4"/>
      <c r="Q80" s="4"/>
      <c r="R80" s="4"/>
      <c r="S80" s="4"/>
    </row>
    <row r="81" spans="1:19" ht="32.25" thickBot="1">
      <c r="A81" s="26" t="s">
        <v>112</v>
      </c>
      <c r="B81" s="375" t="s">
        <v>19</v>
      </c>
      <c r="C81" s="375"/>
      <c r="D81" s="27" t="s">
        <v>21</v>
      </c>
      <c r="E81" s="28" t="s">
        <v>79</v>
      </c>
      <c r="F81" s="1077" t="s">
        <v>23</v>
      </c>
      <c r="G81" s="4"/>
      <c r="H81" s="4"/>
      <c r="I81" s="4"/>
      <c r="J81" s="4"/>
      <c r="K81" s="4"/>
      <c r="L81" s="4"/>
      <c r="M81" s="4"/>
      <c r="N81" s="4"/>
      <c r="O81" s="4"/>
      <c r="P81" s="4"/>
      <c r="Q81" s="4"/>
      <c r="R81" s="4"/>
      <c r="S81" s="4"/>
    </row>
    <row r="82" spans="1:19" ht="109.5" customHeight="1">
      <c r="A82" s="387" t="s">
        <v>164</v>
      </c>
      <c r="B82" s="333" t="s">
        <v>25</v>
      </c>
      <c r="C82" s="334" t="s">
        <v>165</v>
      </c>
      <c r="D82" s="334" t="s">
        <v>166</v>
      </c>
      <c r="E82" s="335" t="s">
        <v>116</v>
      </c>
      <c r="F82" s="1078" t="s">
        <v>167</v>
      </c>
      <c r="G82" s="4"/>
      <c r="H82" s="4"/>
      <c r="I82" s="4"/>
      <c r="J82" s="4"/>
      <c r="K82" s="4"/>
      <c r="L82" s="4"/>
      <c r="M82" s="4"/>
      <c r="N82" s="4"/>
      <c r="O82" s="4"/>
      <c r="P82" s="4"/>
      <c r="Q82" s="4"/>
      <c r="R82" s="4"/>
      <c r="S82" s="4"/>
    </row>
    <row r="83" spans="1:19" ht="114" customHeight="1">
      <c r="A83" s="378"/>
      <c r="B83" s="1079" t="s">
        <v>118</v>
      </c>
      <c r="C83" s="1080" t="s">
        <v>168</v>
      </c>
      <c r="D83" s="1080" t="s">
        <v>169</v>
      </c>
      <c r="E83" s="1081" t="s">
        <v>116</v>
      </c>
      <c r="F83" s="1078" t="s">
        <v>167</v>
      </c>
      <c r="G83" s="4"/>
      <c r="H83" s="4"/>
      <c r="I83" s="4"/>
      <c r="J83" s="4"/>
      <c r="K83" s="4"/>
      <c r="L83" s="4"/>
      <c r="M83" s="4"/>
      <c r="N83" s="4"/>
      <c r="O83" s="4"/>
      <c r="P83" s="4"/>
      <c r="Q83" s="4"/>
      <c r="R83" s="4"/>
      <c r="S83" s="4"/>
    </row>
    <row r="84" spans="1:19" ht="72" customHeight="1">
      <c r="A84" s="378"/>
      <c r="B84" s="1079" t="s">
        <v>122</v>
      </c>
      <c r="C84" s="1080" t="s">
        <v>170</v>
      </c>
      <c r="D84" s="1080" t="s">
        <v>171</v>
      </c>
      <c r="E84" s="1081" t="s">
        <v>116</v>
      </c>
      <c r="F84" s="1078" t="s">
        <v>172</v>
      </c>
      <c r="G84" s="29"/>
      <c r="H84" s="29"/>
      <c r="I84" s="29"/>
      <c r="J84" s="29"/>
      <c r="K84" s="29"/>
      <c r="L84" s="29"/>
      <c r="M84" s="29"/>
      <c r="N84" s="29"/>
      <c r="O84" s="29"/>
      <c r="P84" s="29"/>
      <c r="Q84" s="29"/>
      <c r="R84" s="29"/>
      <c r="S84" s="29"/>
    </row>
    <row r="85" spans="1:19" ht="83.25" customHeight="1">
      <c r="A85" s="378" t="s">
        <v>173</v>
      </c>
      <c r="B85" s="1079" t="s">
        <v>130</v>
      </c>
      <c r="C85" s="1080" t="s">
        <v>174</v>
      </c>
      <c r="D85" s="1080" t="s">
        <v>175</v>
      </c>
      <c r="E85" s="1081" t="s">
        <v>116</v>
      </c>
      <c r="F85" s="1081" t="s">
        <v>172</v>
      </c>
      <c r="G85" s="29"/>
      <c r="H85" s="29"/>
      <c r="I85" s="29"/>
      <c r="J85" s="29"/>
      <c r="K85" s="29"/>
      <c r="L85" s="29"/>
      <c r="M85" s="29"/>
      <c r="N85" s="29"/>
      <c r="O85" s="29"/>
      <c r="P85" s="29"/>
      <c r="Q85" s="29"/>
      <c r="R85" s="29"/>
      <c r="S85" s="29"/>
    </row>
    <row r="86" spans="1:19" ht="225" customHeight="1">
      <c r="A86" s="378"/>
      <c r="B86" s="1079" t="s">
        <v>31</v>
      </c>
      <c r="C86" s="1080" t="s">
        <v>176</v>
      </c>
      <c r="D86" s="1080" t="s">
        <v>177</v>
      </c>
      <c r="E86" s="1081" t="s">
        <v>116</v>
      </c>
      <c r="F86" s="1081" t="s">
        <v>167</v>
      </c>
    </row>
    <row r="87" spans="1:19" ht="135.75" customHeight="1">
      <c r="A87" s="378"/>
      <c r="B87" s="1079" t="s">
        <v>136</v>
      </c>
      <c r="C87" s="1080" t="s">
        <v>178</v>
      </c>
      <c r="D87" s="1080" t="s">
        <v>179</v>
      </c>
      <c r="E87" s="1081" t="s">
        <v>116</v>
      </c>
      <c r="F87" s="1081" t="s">
        <v>167</v>
      </c>
    </row>
    <row r="88" spans="1:19" ht="146.25" customHeight="1">
      <c r="A88" s="378"/>
      <c r="B88" s="1079" t="s">
        <v>180</v>
      </c>
      <c r="C88" s="1080" t="s">
        <v>181</v>
      </c>
      <c r="D88" s="1080" t="s">
        <v>182</v>
      </c>
      <c r="E88" s="1081" t="s">
        <v>116</v>
      </c>
      <c r="F88" s="1081" t="s">
        <v>167</v>
      </c>
    </row>
    <row r="89" spans="1:19" ht="132.75" customHeight="1">
      <c r="A89" s="379" t="s">
        <v>183</v>
      </c>
      <c r="B89" s="1079" t="s">
        <v>37</v>
      </c>
      <c r="C89" s="1080" t="s">
        <v>184</v>
      </c>
      <c r="D89" s="1080" t="s">
        <v>185</v>
      </c>
      <c r="E89" s="1081" t="s">
        <v>116</v>
      </c>
      <c r="F89" s="1081" t="s">
        <v>167</v>
      </c>
    </row>
    <row r="90" spans="1:19" ht="110.25" customHeight="1">
      <c r="A90" s="379"/>
      <c r="B90" s="1082" t="s">
        <v>41</v>
      </c>
      <c r="C90" s="1083" t="s">
        <v>186</v>
      </c>
      <c r="D90" s="1083" t="s">
        <v>187</v>
      </c>
      <c r="E90" s="1084" t="s">
        <v>188</v>
      </c>
      <c r="F90" s="1085" t="s">
        <v>125</v>
      </c>
    </row>
    <row r="91" spans="1:19" ht="82.5" customHeight="1">
      <c r="A91" s="379"/>
      <c r="B91" s="1082" t="s">
        <v>145</v>
      </c>
      <c r="C91" s="1083" t="s">
        <v>189</v>
      </c>
      <c r="D91" s="1083" t="s">
        <v>190</v>
      </c>
      <c r="E91" s="1084" t="s">
        <v>188</v>
      </c>
      <c r="F91" s="1085" t="s">
        <v>125</v>
      </c>
    </row>
    <row r="92" spans="1:19" ht="99" customHeight="1">
      <c r="A92" s="378" t="s">
        <v>191</v>
      </c>
      <c r="B92" s="1079" t="s">
        <v>46</v>
      </c>
      <c r="C92" s="1080" t="s">
        <v>192</v>
      </c>
      <c r="D92" s="1080" t="s">
        <v>193</v>
      </c>
      <c r="E92" s="1081" t="s">
        <v>116</v>
      </c>
      <c r="F92" s="1081" t="s">
        <v>194</v>
      </c>
    </row>
    <row r="93" spans="1:19" ht="96" customHeight="1">
      <c r="A93" s="378"/>
      <c r="B93" s="1079" t="s">
        <v>49</v>
      </c>
      <c r="C93" s="1080" t="s">
        <v>195</v>
      </c>
      <c r="D93" s="1080" t="s">
        <v>196</v>
      </c>
      <c r="E93" s="1081" t="s">
        <v>116</v>
      </c>
      <c r="F93" s="1081" t="s">
        <v>172</v>
      </c>
    </row>
    <row r="94" spans="1:19" ht="87" customHeight="1">
      <c r="A94" s="378"/>
      <c r="B94" s="1079" t="s">
        <v>197</v>
      </c>
      <c r="C94" s="1080" t="s">
        <v>198</v>
      </c>
      <c r="D94" s="1080" t="s">
        <v>199</v>
      </c>
      <c r="E94" s="1081" t="s">
        <v>116</v>
      </c>
      <c r="F94" s="1081" t="s">
        <v>167</v>
      </c>
    </row>
    <row r="95" spans="1:19" ht="89.25" customHeight="1">
      <c r="A95" s="378" t="s">
        <v>200</v>
      </c>
      <c r="B95" s="1079" t="s">
        <v>53</v>
      </c>
      <c r="C95" s="1080" t="s">
        <v>201</v>
      </c>
      <c r="D95" s="1080" t="s">
        <v>199</v>
      </c>
      <c r="E95" s="1081" t="s">
        <v>116</v>
      </c>
      <c r="F95" s="1078" t="s">
        <v>172</v>
      </c>
    </row>
    <row r="96" spans="1:19" ht="99.75" customHeight="1">
      <c r="A96" s="378"/>
      <c r="B96" s="1079" t="s">
        <v>202</v>
      </c>
      <c r="C96" s="1080" t="s">
        <v>203</v>
      </c>
      <c r="D96" s="1080" t="s">
        <v>204</v>
      </c>
      <c r="E96" s="1081" t="s">
        <v>116</v>
      </c>
      <c r="F96" s="1078" t="s">
        <v>125</v>
      </c>
    </row>
    <row r="97" spans="1:19" ht="28.5">
      <c r="A97" s="378"/>
      <c r="B97" s="1079" t="s">
        <v>205</v>
      </c>
      <c r="C97" s="1080" t="s">
        <v>206</v>
      </c>
      <c r="D97" s="1080" t="s">
        <v>207</v>
      </c>
      <c r="E97" s="1081" t="s">
        <v>116</v>
      </c>
      <c r="F97" s="1081" t="s">
        <v>172</v>
      </c>
    </row>
    <row r="98" spans="1:19" ht="43.5" thickBot="1">
      <c r="A98" s="380"/>
      <c r="B98" s="1086" t="s">
        <v>208</v>
      </c>
      <c r="C98" s="1087" t="s">
        <v>209</v>
      </c>
      <c r="D98" s="1087" t="s">
        <v>210</v>
      </c>
      <c r="E98" s="1088" t="s">
        <v>116</v>
      </c>
      <c r="F98" s="1078" t="s">
        <v>167</v>
      </c>
    </row>
    <row r="99" spans="1:19" ht="15.75" thickBot="1">
      <c r="A99" s="22"/>
      <c r="B99" s="22"/>
      <c r="C99" s="22"/>
      <c r="D99" s="22"/>
      <c r="E99" s="22"/>
      <c r="F99" s="22"/>
    </row>
    <row r="100" spans="1:19" ht="15.75">
      <c r="A100" s="381" t="s">
        <v>0</v>
      </c>
      <c r="B100" s="382"/>
      <c r="C100" s="382"/>
      <c r="D100" s="382"/>
      <c r="E100" s="382"/>
      <c r="F100" s="383"/>
    </row>
    <row r="101" spans="1:19" ht="48.75" customHeight="1">
      <c r="A101" s="986" t="s">
        <v>1</v>
      </c>
      <c r="B101" s="1089" t="s">
        <v>2</v>
      </c>
      <c r="C101" s="1090"/>
      <c r="D101" s="1090"/>
      <c r="E101" s="1090"/>
      <c r="F101" s="1091"/>
    </row>
    <row r="102" spans="1:19" ht="15.75">
      <c r="A102" s="986" t="s">
        <v>3</v>
      </c>
      <c r="B102" s="1092">
        <v>2019</v>
      </c>
      <c r="C102" s="1092"/>
      <c r="D102" s="1092"/>
      <c r="E102" s="1092"/>
      <c r="F102" s="990"/>
    </row>
    <row r="103" spans="1:19" ht="66.75" customHeight="1">
      <c r="A103" s="991" t="s">
        <v>4</v>
      </c>
      <c r="B103" s="1065">
        <v>43496</v>
      </c>
      <c r="C103" s="1065"/>
      <c r="D103" s="1065"/>
      <c r="E103" s="1065"/>
      <c r="F103" s="1066"/>
    </row>
    <row r="104" spans="1:19" ht="35.25" customHeight="1" thickBot="1">
      <c r="A104" s="12" t="s">
        <v>5</v>
      </c>
      <c r="B104" s="1093" t="s">
        <v>58</v>
      </c>
      <c r="C104" s="1093"/>
      <c r="D104" s="1093"/>
      <c r="E104" s="1093"/>
      <c r="F104" s="1094"/>
    </row>
    <row r="105" spans="1:19" ht="16.5" thickBot="1">
      <c r="A105" s="384" t="s">
        <v>211</v>
      </c>
      <c r="B105" s="385"/>
      <c r="C105" s="385"/>
      <c r="D105" s="385"/>
      <c r="E105" s="385"/>
      <c r="F105" s="386"/>
    </row>
    <row r="106" spans="1:19" ht="30">
      <c r="A106" s="1042" t="s">
        <v>159</v>
      </c>
      <c r="B106" s="1095" t="s">
        <v>212</v>
      </c>
      <c r="C106" s="1096"/>
      <c r="D106" s="1096"/>
      <c r="E106" s="1096"/>
      <c r="F106" s="1097"/>
    </row>
    <row r="107" spans="1:19" ht="75" customHeight="1">
      <c r="A107" s="991" t="s">
        <v>12</v>
      </c>
      <c r="B107" s="372" t="s">
        <v>213</v>
      </c>
      <c r="C107" s="370"/>
      <c r="D107" s="370"/>
      <c r="E107" s="370"/>
      <c r="F107" s="371"/>
    </row>
    <row r="108" spans="1:19" ht="45">
      <c r="A108" s="1035" t="s">
        <v>14</v>
      </c>
      <c r="B108" s="369" t="s">
        <v>64</v>
      </c>
      <c r="C108" s="370"/>
      <c r="D108" s="370"/>
      <c r="E108" s="370"/>
      <c r="F108" s="371"/>
    </row>
    <row r="109" spans="1:19" ht="15.75">
      <c r="A109" s="336" t="s">
        <v>214</v>
      </c>
      <c r="B109" s="372" t="s">
        <v>215</v>
      </c>
      <c r="C109" s="373"/>
      <c r="D109" s="373"/>
      <c r="E109" s="373"/>
      <c r="F109" s="374"/>
    </row>
    <row r="110" spans="1:19" ht="63">
      <c r="A110" s="1098" t="s">
        <v>216</v>
      </c>
      <c r="B110" s="1099" t="s">
        <v>217</v>
      </c>
      <c r="C110" s="1100"/>
      <c r="D110" s="1100"/>
      <c r="E110" s="1100"/>
      <c r="F110" s="1101"/>
      <c r="G110" s="4"/>
      <c r="H110" s="4"/>
      <c r="I110" s="4"/>
      <c r="J110" s="4"/>
      <c r="K110" s="4"/>
      <c r="L110" s="4"/>
      <c r="M110" s="4"/>
      <c r="N110" s="4"/>
      <c r="O110" s="4"/>
      <c r="P110" s="4"/>
      <c r="Q110" s="4"/>
      <c r="R110" s="4"/>
      <c r="S110" s="4"/>
    </row>
    <row r="111" spans="1:19" ht="31.5" customHeight="1" thickBot="1">
      <c r="A111" s="1102" t="s">
        <v>214</v>
      </c>
      <c r="B111" s="1103" t="s">
        <v>66</v>
      </c>
      <c r="C111" s="1104"/>
      <c r="D111" s="1104"/>
      <c r="E111" s="1104"/>
      <c r="F111" s="1105"/>
      <c r="G111" s="4"/>
      <c r="H111" s="4"/>
      <c r="I111" s="4"/>
      <c r="J111" s="4"/>
      <c r="K111" s="4"/>
      <c r="L111" s="4"/>
      <c r="M111" s="4"/>
      <c r="N111" s="4"/>
      <c r="O111" s="4"/>
      <c r="P111" s="4"/>
      <c r="Q111" s="4"/>
      <c r="R111" s="4"/>
      <c r="S111" s="4"/>
    </row>
    <row r="112" spans="1:19" ht="16.5" thickBot="1">
      <c r="A112" s="30"/>
      <c r="B112" s="31"/>
      <c r="C112" s="31"/>
      <c r="D112" s="31"/>
      <c r="E112" s="31"/>
      <c r="F112" s="31"/>
    </row>
    <row r="113" spans="1:6" ht="32.25" thickBot="1">
      <c r="A113" s="26" t="s">
        <v>218</v>
      </c>
      <c r="B113" s="375" t="s">
        <v>19</v>
      </c>
      <c r="C113" s="375"/>
      <c r="D113" s="27" t="s">
        <v>21</v>
      </c>
      <c r="E113" s="28" t="s">
        <v>79</v>
      </c>
      <c r="F113" s="1077" t="s">
        <v>23</v>
      </c>
    </row>
    <row r="114" spans="1:6" ht="114">
      <c r="A114" s="1106" t="s">
        <v>219</v>
      </c>
      <c r="B114" s="337" t="s">
        <v>25</v>
      </c>
      <c r="C114" s="338" t="s">
        <v>220</v>
      </c>
      <c r="D114" s="339" t="s">
        <v>221</v>
      </c>
      <c r="E114" s="339" t="s">
        <v>222</v>
      </c>
      <c r="F114" s="1107" t="s">
        <v>167</v>
      </c>
    </row>
    <row r="115" spans="1:6" ht="153" customHeight="1">
      <c r="A115" s="376"/>
      <c r="B115" s="1108" t="s">
        <v>118</v>
      </c>
      <c r="C115" s="1109" t="s">
        <v>223</v>
      </c>
      <c r="D115" s="1110" t="s">
        <v>224</v>
      </c>
      <c r="E115" s="1110" t="s">
        <v>225</v>
      </c>
      <c r="F115" s="1111" t="s">
        <v>125</v>
      </c>
    </row>
    <row r="116" spans="1:6" ht="76.5" customHeight="1">
      <c r="A116" s="376"/>
      <c r="B116" s="1112" t="s">
        <v>122</v>
      </c>
      <c r="C116" s="1113" t="s">
        <v>226</v>
      </c>
      <c r="D116" s="1114" t="s">
        <v>227</v>
      </c>
      <c r="E116" s="339" t="s">
        <v>222</v>
      </c>
      <c r="F116" s="1107" t="s">
        <v>125</v>
      </c>
    </row>
    <row r="117" spans="1:6" ht="42.75">
      <c r="A117" s="376"/>
      <c r="B117" s="1108" t="s">
        <v>126</v>
      </c>
      <c r="C117" s="1109" t="s">
        <v>228</v>
      </c>
      <c r="D117" s="1110" t="s">
        <v>229</v>
      </c>
      <c r="E117" s="1110" t="s">
        <v>225</v>
      </c>
      <c r="F117" s="1111" t="s">
        <v>125</v>
      </c>
    </row>
    <row r="118" spans="1:6" ht="57">
      <c r="A118" s="376"/>
      <c r="B118" s="1112" t="s">
        <v>230</v>
      </c>
      <c r="C118" s="1115" t="s">
        <v>231</v>
      </c>
      <c r="D118" s="1114" t="s">
        <v>232</v>
      </c>
      <c r="E118" s="339" t="s">
        <v>222</v>
      </c>
      <c r="F118" s="1107" t="s">
        <v>125</v>
      </c>
    </row>
    <row r="119" spans="1:6" ht="98.25" customHeight="1">
      <c r="A119" s="377"/>
      <c r="B119" s="1116" t="s">
        <v>233</v>
      </c>
      <c r="C119" s="1117" t="s">
        <v>234</v>
      </c>
      <c r="D119" s="1118" t="s">
        <v>235</v>
      </c>
      <c r="E119" s="340" t="s">
        <v>236</v>
      </c>
      <c r="F119" s="1119" t="s">
        <v>125</v>
      </c>
    </row>
    <row r="120" spans="1:6" ht="198.75" customHeight="1">
      <c r="A120" s="368" t="s">
        <v>237</v>
      </c>
      <c r="B120" s="1120" t="s">
        <v>130</v>
      </c>
      <c r="C120" s="1121" t="s">
        <v>238</v>
      </c>
      <c r="D120" s="1122" t="s">
        <v>239</v>
      </c>
      <c r="E120" s="1122" t="s">
        <v>240</v>
      </c>
      <c r="F120" s="1123" t="s">
        <v>29</v>
      </c>
    </row>
    <row r="121" spans="1:6" ht="153.75" customHeight="1">
      <c r="A121" s="368"/>
      <c r="B121" s="1124" t="s">
        <v>31</v>
      </c>
      <c r="C121" s="1125" t="s">
        <v>241</v>
      </c>
      <c r="D121" s="1126" t="s">
        <v>242</v>
      </c>
      <c r="E121" s="1127" t="s">
        <v>243</v>
      </c>
      <c r="F121" s="1128" t="s">
        <v>29</v>
      </c>
    </row>
    <row r="122" spans="1:6" ht="106.5" customHeight="1">
      <c r="A122" s="368" t="s">
        <v>244</v>
      </c>
      <c r="B122" s="1077" t="s">
        <v>37</v>
      </c>
      <c r="C122" s="1117" t="s">
        <v>245</v>
      </c>
      <c r="D122" s="1129" t="s">
        <v>246</v>
      </c>
      <c r="E122" s="1129" t="s">
        <v>247</v>
      </c>
      <c r="F122" s="1130" t="s">
        <v>29</v>
      </c>
    </row>
    <row r="123" spans="1:6" ht="42.75">
      <c r="A123" s="368"/>
      <c r="B123" s="1077" t="s">
        <v>41</v>
      </c>
      <c r="C123" s="1131" t="s">
        <v>248</v>
      </c>
      <c r="D123" s="1132" t="s">
        <v>249</v>
      </c>
      <c r="E123" s="1132" t="s">
        <v>250</v>
      </c>
      <c r="F123" s="1133" t="s">
        <v>29</v>
      </c>
    </row>
    <row r="124" spans="1:6" ht="57">
      <c r="A124" s="368"/>
      <c r="B124" s="1077" t="s">
        <v>145</v>
      </c>
      <c r="C124" s="1125" t="s">
        <v>251</v>
      </c>
      <c r="D124" s="1127" t="s">
        <v>252</v>
      </c>
      <c r="E124" s="1134" t="s">
        <v>247</v>
      </c>
      <c r="F124" s="1135" t="s">
        <v>29</v>
      </c>
    </row>
    <row r="125" spans="1:6" ht="57">
      <c r="A125" s="368" t="s">
        <v>253</v>
      </c>
      <c r="B125" s="1077" t="s">
        <v>46</v>
      </c>
      <c r="C125" s="1125" t="s">
        <v>254</v>
      </c>
      <c r="D125" s="1134" t="s">
        <v>255</v>
      </c>
      <c r="E125" s="1134" t="s">
        <v>243</v>
      </c>
      <c r="F125" s="1128" t="s">
        <v>256</v>
      </c>
    </row>
    <row r="126" spans="1:6" ht="71.25">
      <c r="A126" s="368"/>
      <c r="B126" s="1077" t="s">
        <v>49</v>
      </c>
      <c r="C126" s="1125" t="s">
        <v>257</v>
      </c>
      <c r="D126" s="1134" t="s">
        <v>258</v>
      </c>
      <c r="E126" s="1134" t="s">
        <v>243</v>
      </c>
      <c r="F126" s="1135" t="s">
        <v>29</v>
      </c>
    </row>
    <row r="127" spans="1:6" ht="119.25" customHeight="1" thickBot="1">
      <c r="A127" s="32" t="s">
        <v>259</v>
      </c>
      <c r="B127" s="1136" t="s">
        <v>53</v>
      </c>
      <c r="C127" s="1137" t="s">
        <v>260</v>
      </c>
      <c r="D127" s="1138" t="s">
        <v>261</v>
      </c>
      <c r="E127" s="1138" t="s">
        <v>243</v>
      </c>
      <c r="F127" s="1128" t="s">
        <v>29</v>
      </c>
    </row>
    <row r="128" spans="1:6" ht="74.25" customHeight="1">
      <c r="D128" s="22"/>
      <c r="E128" s="22"/>
      <c r="F128" s="22"/>
    </row>
    <row r="129" spans="4:6" ht="15">
      <c r="D129" s="22"/>
      <c r="E129" s="22"/>
      <c r="F129" s="22"/>
    </row>
    <row r="130" spans="4:6" ht="15">
      <c r="D130" s="22"/>
      <c r="E130" s="22"/>
      <c r="F130" s="22"/>
    </row>
    <row r="131" spans="4:6" ht="15">
      <c r="D131" s="22"/>
      <c r="E131" s="22"/>
      <c r="F131" s="22"/>
    </row>
    <row r="132" spans="4:6" ht="15">
      <c r="D132" s="22"/>
      <c r="E132" s="22"/>
      <c r="F132" s="22"/>
    </row>
    <row r="133" spans="4:6" ht="15">
      <c r="D133" s="22"/>
      <c r="E133" s="22"/>
      <c r="F133" s="22"/>
    </row>
    <row r="134" spans="4:6" ht="15">
      <c r="D134" s="22"/>
      <c r="E134" s="22"/>
      <c r="F134" s="22"/>
    </row>
    <row r="135" spans="4:6" ht="15">
      <c r="D135" s="22"/>
      <c r="E135" s="22"/>
      <c r="F135" s="22"/>
    </row>
    <row r="136" spans="4:6" ht="15">
      <c r="D136" s="22"/>
      <c r="E136" s="22"/>
      <c r="F136" s="22"/>
    </row>
    <row r="137" spans="4:6" ht="15">
      <c r="D137" s="22"/>
      <c r="E137" s="22"/>
      <c r="F137" s="22"/>
    </row>
    <row r="138" spans="4:6" ht="15">
      <c r="D138" s="22"/>
      <c r="E138" s="22"/>
      <c r="F138" s="22"/>
    </row>
  </sheetData>
  <mergeCells count="99">
    <mergeCell ref="B13:F13"/>
    <mergeCell ref="A2:F2"/>
    <mergeCell ref="B3:F3"/>
    <mergeCell ref="B4:F4"/>
    <mergeCell ref="B5:F5"/>
    <mergeCell ref="B6:F6"/>
    <mergeCell ref="B7:F7"/>
    <mergeCell ref="A8:F8"/>
    <mergeCell ref="B9:F9"/>
    <mergeCell ref="B10:F10"/>
    <mergeCell ref="B11:F11"/>
    <mergeCell ref="B12:F12"/>
    <mergeCell ref="B34:G34"/>
    <mergeCell ref="A18:A19"/>
    <mergeCell ref="A20:A21"/>
    <mergeCell ref="A25:G25"/>
    <mergeCell ref="B26:G26"/>
    <mergeCell ref="B27:G27"/>
    <mergeCell ref="B28:G28"/>
    <mergeCell ref="B29:G29"/>
    <mergeCell ref="B30:G30"/>
    <mergeCell ref="A31:G31"/>
    <mergeCell ref="B32:G32"/>
    <mergeCell ref="B33:G33"/>
    <mergeCell ref="B35:G35"/>
    <mergeCell ref="A37:E37"/>
    <mergeCell ref="F37:J37"/>
    <mergeCell ref="K37:O37"/>
    <mergeCell ref="B38:C38"/>
    <mergeCell ref="G38:H38"/>
    <mergeCell ref="I38:J38"/>
    <mergeCell ref="L38:M38"/>
    <mergeCell ref="B39:C39"/>
    <mergeCell ref="G39:H39"/>
    <mergeCell ref="I39:J39"/>
    <mergeCell ref="L39:M39"/>
    <mergeCell ref="B40:C40"/>
    <mergeCell ref="G40:H40"/>
    <mergeCell ref="I40:J40"/>
    <mergeCell ref="L40:M40"/>
    <mergeCell ref="B46:F46"/>
    <mergeCell ref="B41:C41"/>
    <mergeCell ref="G41:H41"/>
    <mergeCell ref="I41:J41"/>
    <mergeCell ref="L41:M41"/>
    <mergeCell ref="B42:C42"/>
    <mergeCell ref="G42:H42"/>
    <mergeCell ref="I42:J42"/>
    <mergeCell ref="L42:M42"/>
    <mergeCell ref="B43:C43"/>
    <mergeCell ref="G43:H43"/>
    <mergeCell ref="I43:J43"/>
    <mergeCell ref="L43:M43"/>
    <mergeCell ref="A45:F45"/>
    <mergeCell ref="A67:A68"/>
    <mergeCell ref="B47:F47"/>
    <mergeCell ref="B48:F48"/>
    <mergeCell ref="B49:F49"/>
    <mergeCell ref="A50:F50"/>
    <mergeCell ref="B51:F51"/>
    <mergeCell ref="B52:F52"/>
    <mergeCell ref="B53:F53"/>
    <mergeCell ref="B55:C55"/>
    <mergeCell ref="A56:A59"/>
    <mergeCell ref="A60:A62"/>
    <mergeCell ref="A63:A66"/>
    <mergeCell ref="A82:A84"/>
    <mergeCell ref="A70:F70"/>
    <mergeCell ref="B71:F71"/>
    <mergeCell ref="B72:F72"/>
    <mergeCell ref="B73:F73"/>
    <mergeCell ref="B74:F74"/>
    <mergeCell ref="A75:F75"/>
    <mergeCell ref="B76:F76"/>
    <mergeCell ref="B77:F77"/>
    <mergeCell ref="B78:F78"/>
    <mergeCell ref="B79:F79"/>
    <mergeCell ref="B81:C81"/>
    <mergeCell ref="B107:F107"/>
    <mergeCell ref="A85:A88"/>
    <mergeCell ref="A89:A91"/>
    <mergeCell ref="A92:A94"/>
    <mergeCell ref="A95:A98"/>
    <mergeCell ref="A100:F100"/>
    <mergeCell ref="B101:F101"/>
    <mergeCell ref="B102:F102"/>
    <mergeCell ref="B103:F103"/>
    <mergeCell ref="B104:F104"/>
    <mergeCell ref="A105:F105"/>
    <mergeCell ref="B106:F106"/>
    <mergeCell ref="A120:A121"/>
    <mergeCell ref="A122:A124"/>
    <mergeCell ref="A125:A126"/>
    <mergeCell ref="B108:F108"/>
    <mergeCell ref="B109:F109"/>
    <mergeCell ref="B110:F110"/>
    <mergeCell ref="B111:F111"/>
    <mergeCell ref="B113:C113"/>
    <mergeCell ref="A114:A119"/>
  </mergeCells>
  <printOptions horizontalCentered="1"/>
  <pageMargins left="0.70866141732283472" right="0.70866141732283472" top="0.74803149606299213" bottom="0.74803149606299213" header="0.31496062992125984" footer="0.31496062992125984"/>
  <pageSetup scale="28" orientation="portrait" r:id="rId1"/>
  <rowBreaks count="4" manualBreakCount="4">
    <brk id="23" max="20" man="1"/>
    <brk id="44" max="20" man="1"/>
    <brk id="68" max="20" man="1"/>
    <brk id="98" max="20"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194"/>
  <sheetViews>
    <sheetView showGridLines="0" tabSelected="1" topLeftCell="A178" zoomScale="60" zoomScaleNormal="60" workbookViewId="0">
      <selection activeCell="H194" sqref="H194:J194"/>
    </sheetView>
  </sheetViews>
  <sheetFormatPr defaultColWidth="11.42578125" defaultRowHeight="18"/>
  <cols>
    <col min="1" max="1" width="5" style="60" customWidth="1"/>
    <col min="2" max="2" width="20.140625" style="60" customWidth="1"/>
    <col min="3" max="3" width="13.7109375" style="60" customWidth="1"/>
    <col min="4" max="4" width="37.5703125" style="60" customWidth="1"/>
    <col min="5" max="5" width="30.28515625" style="62" customWidth="1"/>
    <col min="6" max="6" width="27.28515625" style="63" customWidth="1"/>
    <col min="7" max="7" width="19" style="60" customWidth="1"/>
    <col min="8" max="8" width="9.140625" style="60" customWidth="1"/>
    <col min="9" max="9" width="7.85546875" style="60" customWidth="1"/>
    <col min="10" max="10" width="11.85546875" style="60" customWidth="1"/>
    <col min="11" max="11" width="15.42578125" style="60" customWidth="1"/>
    <col min="12" max="12" width="6.7109375" style="60" customWidth="1"/>
    <col min="13" max="13" width="9.28515625" style="60" customWidth="1"/>
    <col min="14" max="14" width="6.7109375" style="60" customWidth="1"/>
    <col min="15" max="15" width="50.140625" style="60" customWidth="1"/>
    <col min="16" max="16" width="43.140625" style="60" customWidth="1"/>
    <col min="17" max="17" width="28" style="60" customWidth="1"/>
    <col min="18" max="18" width="45.42578125" style="60" customWidth="1"/>
    <col min="19" max="25" width="4" style="60" customWidth="1"/>
    <col min="26" max="26" width="16.5703125" style="60" customWidth="1"/>
    <col min="27" max="27" width="25.140625" style="60" customWidth="1"/>
    <col min="28" max="28" width="22.85546875" style="60" customWidth="1"/>
    <col min="29" max="29" width="97.7109375" style="80" customWidth="1"/>
    <col min="30" max="30" width="20.7109375" style="60" customWidth="1"/>
    <col min="31" max="31" width="20.140625" style="60" customWidth="1"/>
    <col min="32" max="32" width="19.28515625" style="60" customWidth="1"/>
    <col min="33" max="33" width="18.7109375" style="60" customWidth="1"/>
    <col min="34" max="34" width="16.5703125" style="60" customWidth="1"/>
    <col min="35" max="35" width="19" style="60" customWidth="1"/>
    <col min="36" max="36" width="18.85546875" style="60" customWidth="1"/>
    <col min="37" max="37" width="18.42578125" style="60" customWidth="1"/>
    <col min="38" max="38" width="18.5703125" style="60" customWidth="1"/>
    <col min="39" max="39" width="14.5703125" style="60" customWidth="1"/>
    <col min="40" max="40" width="15.7109375" style="60" customWidth="1"/>
    <col min="41" max="41" width="21.140625" style="60" customWidth="1"/>
    <col min="42" max="42" width="21" style="60" customWidth="1"/>
    <col min="43" max="43" width="13.5703125" style="60" customWidth="1"/>
    <col min="44" max="16384" width="11.42578125" style="60"/>
  </cols>
  <sheetData>
    <row r="1" spans="1:33" ht="18.75" customHeight="1" thickBot="1">
      <c r="A1" s="464"/>
      <c r="B1" s="464"/>
      <c r="C1" s="464"/>
      <c r="D1" s="464"/>
      <c r="E1" s="464"/>
      <c r="F1" s="464"/>
      <c r="G1" s="464"/>
      <c r="H1" s="65"/>
      <c r="I1" s="65"/>
      <c r="J1" s="65"/>
      <c r="K1" s="65"/>
      <c r="L1" s="65"/>
      <c r="M1" s="65"/>
      <c r="N1" s="65"/>
    </row>
    <row r="2" spans="1:33" ht="111" customHeight="1" thickBot="1">
      <c r="A2" s="464"/>
      <c r="B2" s="83">
        <v>2022</v>
      </c>
      <c r="C2" s="474" t="s">
        <v>262</v>
      </c>
      <c r="D2" s="475"/>
      <c r="E2" s="475"/>
      <c r="F2" s="475"/>
      <c r="G2" s="475"/>
      <c r="H2" s="475"/>
      <c r="I2" s="475"/>
      <c r="J2" s="475"/>
      <c r="K2" s="475"/>
      <c r="L2" s="475"/>
      <c r="M2" s="475"/>
      <c r="N2" s="475"/>
      <c r="O2" s="475"/>
      <c r="P2" s="475"/>
      <c r="Q2" s="475"/>
      <c r="R2" s="476"/>
    </row>
    <row r="3" spans="1:33" ht="14.25" customHeight="1" thickBot="1">
      <c r="A3" s="464"/>
      <c r="B3" s="464"/>
      <c r="C3" s="464"/>
      <c r="D3" s="464"/>
      <c r="E3" s="464"/>
      <c r="F3" s="464"/>
      <c r="G3" s="464"/>
      <c r="H3" s="464"/>
      <c r="I3" s="464"/>
      <c r="J3" s="464"/>
      <c r="K3" s="464"/>
      <c r="L3" s="464"/>
      <c r="M3" s="464"/>
      <c r="N3" s="464"/>
      <c r="O3" s="464"/>
      <c r="P3" s="464"/>
      <c r="Q3" s="464"/>
      <c r="R3" s="503"/>
    </row>
    <row r="4" spans="1:33" ht="60" customHeight="1" thickBot="1">
      <c r="A4" s="464"/>
      <c r="B4" s="1139" t="s">
        <v>1</v>
      </c>
      <c r="C4" s="442" t="s">
        <v>2</v>
      </c>
      <c r="D4" s="443"/>
      <c r="E4" s="443"/>
      <c r="F4" s="443"/>
      <c r="G4" s="444"/>
      <c r="H4" s="504"/>
      <c r="I4" s="479" t="s">
        <v>263</v>
      </c>
      <c r="J4" s="480"/>
      <c r="K4" s="480"/>
      <c r="L4" s="480"/>
      <c r="M4" s="480"/>
      <c r="N4" s="480"/>
      <c r="O4" s="480"/>
      <c r="P4" s="480"/>
      <c r="Q4" s="481"/>
      <c r="R4" s="482"/>
      <c r="S4" s="61"/>
      <c r="T4" s="61"/>
      <c r="U4" s="61"/>
      <c r="V4" s="61"/>
      <c r="W4" s="61"/>
      <c r="X4" s="61"/>
      <c r="Y4" s="61"/>
      <c r="Z4" s="61"/>
      <c r="AA4" s="61"/>
      <c r="AB4" s="61"/>
      <c r="AC4" s="79"/>
      <c r="AD4" s="61"/>
      <c r="AE4" s="61"/>
      <c r="AF4" s="61"/>
      <c r="AG4" s="61"/>
    </row>
    <row r="5" spans="1:33" ht="30.75" customHeight="1">
      <c r="A5" s="464"/>
      <c r="B5" s="341" t="s">
        <v>3</v>
      </c>
      <c r="C5" s="492">
        <v>2022</v>
      </c>
      <c r="D5" s="492"/>
      <c r="E5" s="492"/>
      <c r="F5" s="492"/>
      <c r="G5" s="493"/>
      <c r="H5" s="504"/>
      <c r="I5" s="484" t="s">
        <v>264</v>
      </c>
      <c r="J5" s="485"/>
      <c r="K5" s="485"/>
      <c r="L5" s="485"/>
      <c r="M5" s="485"/>
      <c r="N5" s="485"/>
      <c r="O5" s="477" t="s">
        <v>265</v>
      </c>
      <c r="P5" s="483" t="s">
        <v>266</v>
      </c>
      <c r="Q5" s="467" t="s">
        <v>267</v>
      </c>
      <c r="R5" s="468"/>
      <c r="S5" s="61"/>
      <c r="T5" s="61"/>
      <c r="U5" s="61"/>
      <c r="V5" s="61"/>
      <c r="W5" s="61"/>
      <c r="X5" s="61"/>
      <c r="Y5" s="61"/>
      <c r="Z5" s="61"/>
      <c r="AA5" s="61"/>
      <c r="AB5" s="61"/>
      <c r="AC5" s="79"/>
      <c r="AD5" s="61"/>
      <c r="AE5" s="61"/>
      <c r="AF5" s="61"/>
      <c r="AG5" s="61"/>
    </row>
    <row r="6" spans="1:33" ht="40.5" customHeight="1">
      <c r="A6" s="464"/>
      <c r="B6" s="342" t="s">
        <v>4</v>
      </c>
      <c r="C6" s="1140">
        <v>44592</v>
      </c>
      <c r="D6" s="1141"/>
      <c r="E6" s="1141"/>
      <c r="F6" s="1141"/>
      <c r="G6" s="1142"/>
      <c r="H6" s="504"/>
      <c r="I6" s="486"/>
      <c r="J6" s="1143"/>
      <c r="K6" s="1143"/>
      <c r="L6" s="1143"/>
      <c r="M6" s="1143"/>
      <c r="N6" s="1143"/>
      <c r="O6" s="1144"/>
      <c r="P6" s="1145"/>
      <c r="Q6" s="467"/>
      <c r="R6" s="468"/>
      <c r="S6" s="61"/>
      <c r="T6" s="61"/>
      <c r="U6" s="61"/>
      <c r="V6" s="61"/>
      <c r="W6" s="61"/>
      <c r="X6" s="61"/>
      <c r="Y6" s="61"/>
      <c r="Z6" s="61"/>
      <c r="AA6" s="61"/>
      <c r="AB6" s="61"/>
      <c r="AC6" s="79"/>
      <c r="AD6" s="61"/>
      <c r="AE6" s="61"/>
      <c r="AF6" s="61"/>
      <c r="AG6" s="61"/>
    </row>
    <row r="7" spans="1:33" ht="63.75" customHeight="1">
      <c r="A7" s="464"/>
      <c r="B7" s="342" t="s">
        <v>5</v>
      </c>
      <c r="C7" s="1146" t="s">
        <v>268</v>
      </c>
      <c r="D7" s="1147"/>
      <c r="E7" s="1147"/>
      <c r="F7" s="1147"/>
      <c r="G7" s="1148"/>
      <c r="H7" s="504"/>
      <c r="I7" s="486"/>
      <c r="J7" s="1143"/>
      <c r="K7" s="1143"/>
      <c r="L7" s="1143"/>
      <c r="M7" s="1143"/>
      <c r="N7" s="1143"/>
      <c r="O7" s="1144"/>
      <c r="P7" s="1145"/>
      <c r="Q7" s="469"/>
      <c r="R7" s="470"/>
      <c r="S7" s="61"/>
      <c r="T7" s="61"/>
      <c r="U7" s="61"/>
      <c r="V7" s="61"/>
      <c r="W7" s="61"/>
      <c r="X7" s="61"/>
      <c r="Y7" s="61"/>
      <c r="Z7" s="61"/>
      <c r="AA7" s="61"/>
      <c r="AB7" s="61"/>
      <c r="AC7" s="79"/>
      <c r="AD7" s="61"/>
      <c r="AE7" s="61"/>
      <c r="AF7" s="61"/>
      <c r="AG7" s="61"/>
    </row>
    <row r="8" spans="1:33" ht="23.25" customHeight="1">
      <c r="A8" s="464"/>
      <c r="B8" s="494" t="s">
        <v>269</v>
      </c>
      <c r="C8" s="1149" t="s">
        <v>270</v>
      </c>
      <c r="D8" s="1149"/>
      <c r="E8" s="1149"/>
      <c r="F8" s="1149"/>
      <c r="G8" s="1150"/>
      <c r="H8" s="504"/>
      <c r="I8" s="486"/>
      <c r="J8" s="1143"/>
      <c r="K8" s="1143"/>
      <c r="L8" s="1143"/>
      <c r="M8" s="1143"/>
      <c r="N8" s="1143"/>
      <c r="O8" s="1151" t="s">
        <v>271</v>
      </c>
      <c r="P8" s="1145" t="s">
        <v>272</v>
      </c>
      <c r="Q8" s="1152" t="s">
        <v>273</v>
      </c>
      <c r="R8" s="1153"/>
      <c r="S8" s="61"/>
      <c r="T8" s="61"/>
      <c r="U8" s="61"/>
      <c r="V8" s="61"/>
      <c r="W8" s="61"/>
      <c r="X8" s="61"/>
      <c r="Y8" s="61"/>
      <c r="Z8" s="61"/>
      <c r="AA8" s="61"/>
      <c r="AB8" s="61"/>
      <c r="AC8" s="79"/>
      <c r="AD8" s="61"/>
      <c r="AE8" s="61"/>
      <c r="AF8" s="61"/>
      <c r="AG8" s="61"/>
    </row>
    <row r="9" spans="1:33" ht="21.75" customHeight="1">
      <c r="A9" s="464"/>
      <c r="B9" s="494"/>
      <c r="C9" s="1149"/>
      <c r="D9" s="1149"/>
      <c r="E9" s="1149"/>
      <c r="F9" s="1149"/>
      <c r="G9" s="1150"/>
      <c r="H9" s="504"/>
      <c r="I9" s="486"/>
      <c r="J9" s="1143"/>
      <c r="K9" s="1143"/>
      <c r="L9" s="1143"/>
      <c r="M9" s="1143"/>
      <c r="N9" s="1143"/>
      <c r="O9" s="1151"/>
      <c r="P9" s="1145"/>
      <c r="Q9" s="457"/>
      <c r="R9" s="458"/>
      <c r="S9" s="61"/>
      <c r="T9" s="61"/>
      <c r="U9" s="61"/>
      <c r="V9" s="61"/>
      <c r="W9" s="61"/>
      <c r="X9" s="61"/>
      <c r="Y9" s="61"/>
      <c r="Z9" s="61"/>
      <c r="AA9" s="61"/>
      <c r="AB9" s="61"/>
      <c r="AC9" s="79"/>
      <c r="AD9" s="61"/>
      <c r="AE9" s="61"/>
      <c r="AF9" s="61"/>
      <c r="AG9" s="61"/>
    </row>
    <row r="10" spans="1:33" ht="27" customHeight="1">
      <c r="A10" s="464"/>
      <c r="B10" s="494"/>
      <c r="C10" s="1149"/>
      <c r="D10" s="1149"/>
      <c r="E10" s="1149"/>
      <c r="F10" s="1149"/>
      <c r="G10" s="1150"/>
      <c r="H10" s="504"/>
      <c r="I10" s="486"/>
      <c r="J10" s="1143"/>
      <c r="K10" s="1143"/>
      <c r="L10" s="1143"/>
      <c r="M10" s="1143"/>
      <c r="N10" s="1143"/>
      <c r="O10" s="1151"/>
      <c r="P10" s="1145" t="s">
        <v>274</v>
      </c>
      <c r="Q10" s="1152" t="s">
        <v>275</v>
      </c>
      <c r="R10" s="1153"/>
      <c r="S10" s="61"/>
      <c r="T10" s="61"/>
      <c r="U10" s="61"/>
      <c r="V10" s="61"/>
      <c r="W10" s="61"/>
      <c r="X10" s="61"/>
      <c r="Y10" s="61"/>
      <c r="Z10" s="61"/>
      <c r="AA10" s="61"/>
      <c r="AB10" s="61"/>
      <c r="AC10" s="79"/>
      <c r="AD10" s="61"/>
      <c r="AE10" s="61"/>
      <c r="AF10" s="61"/>
      <c r="AG10" s="61"/>
    </row>
    <row r="11" spans="1:33" ht="21" customHeight="1">
      <c r="A11" s="464"/>
      <c r="B11" s="494"/>
      <c r="C11" s="1149"/>
      <c r="D11" s="1149"/>
      <c r="E11" s="1149"/>
      <c r="F11" s="1149"/>
      <c r="G11" s="1150"/>
      <c r="H11" s="504"/>
      <c r="I11" s="486"/>
      <c r="J11" s="1143"/>
      <c r="K11" s="1143"/>
      <c r="L11" s="1143"/>
      <c r="M11" s="1143"/>
      <c r="N11" s="1143"/>
      <c r="O11" s="1151"/>
      <c r="P11" s="1145"/>
      <c r="Q11" s="457"/>
      <c r="R11" s="458"/>
      <c r="S11" s="61"/>
      <c r="T11" s="61"/>
      <c r="U11" s="61"/>
      <c r="V11" s="61"/>
      <c r="W11" s="61"/>
      <c r="X11" s="61"/>
      <c r="Y11" s="61"/>
      <c r="Z11" s="61"/>
      <c r="AA11" s="61"/>
      <c r="AB11" s="61"/>
      <c r="AC11" s="79"/>
      <c r="AD11" s="61"/>
      <c r="AE11" s="61"/>
      <c r="AF11" s="61"/>
      <c r="AG11" s="61"/>
    </row>
    <row r="12" spans="1:33" ht="37.5" customHeight="1">
      <c r="A12" s="464"/>
      <c r="B12" s="494"/>
      <c r="C12" s="1149"/>
      <c r="D12" s="1149"/>
      <c r="E12" s="1149"/>
      <c r="F12" s="1149"/>
      <c r="G12" s="1150"/>
      <c r="H12" s="504"/>
      <c r="I12" s="486"/>
      <c r="J12" s="1143"/>
      <c r="K12" s="1143"/>
      <c r="L12" s="1143"/>
      <c r="M12" s="1143"/>
      <c r="N12" s="1143"/>
      <c r="O12" s="1151" t="s">
        <v>276</v>
      </c>
      <c r="P12" s="1145" t="s">
        <v>277</v>
      </c>
      <c r="Q12" s="1152" t="s">
        <v>278</v>
      </c>
      <c r="R12" s="1153"/>
      <c r="S12" s="61"/>
      <c r="T12" s="61"/>
      <c r="U12" s="61"/>
      <c r="V12" s="61"/>
      <c r="W12" s="61"/>
      <c r="X12" s="61"/>
      <c r="Y12" s="61"/>
      <c r="Z12" s="61"/>
      <c r="AA12" s="61"/>
      <c r="AB12" s="61"/>
      <c r="AC12" s="79"/>
      <c r="AD12" s="61"/>
      <c r="AE12" s="61"/>
      <c r="AF12" s="61"/>
      <c r="AG12" s="61"/>
    </row>
    <row r="13" spans="1:33" ht="36" customHeight="1">
      <c r="A13" s="464"/>
      <c r="B13" s="494"/>
      <c r="C13" s="1149"/>
      <c r="D13" s="1149"/>
      <c r="E13" s="1149"/>
      <c r="F13" s="1149"/>
      <c r="G13" s="1150"/>
      <c r="H13" s="504"/>
      <c r="I13" s="486"/>
      <c r="J13" s="1143"/>
      <c r="K13" s="1143"/>
      <c r="L13" s="1143"/>
      <c r="M13" s="1143"/>
      <c r="N13" s="1143"/>
      <c r="O13" s="1151"/>
      <c r="P13" s="1145"/>
      <c r="Q13" s="457"/>
      <c r="R13" s="458"/>
      <c r="S13" s="61"/>
      <c r="T13" s="61"/>
      <c r="U13" s="61"/>
      <c r="V13" s="61"/>
      <c r="W13" s="61"/>
      <c r="X13" s="61"/>
      <c r="Y13" s="61"/>
      <c r="Z13" s="61"/>
      <c r="AA13" s="61"/>
      <c r="AB13" s="61"/>
      <c r="AC13" s="79"/>
      <c r="AD13" s="61"/>
      <c r="AE13" s="61"/>
      <c r="AF13" s="61"/>
      <c r="AG13" s="61"/>
    </row>
    <row r="14" spans="1:33" ht="36" customHeight="1">
      <c r="A14" s="464"/>
      <c r="B14" s="494"/>
      <c r="C14" s="1149"/>
      <c r="D14" s="1149"/>
      <c r="E14" s="1149"/>
      <c r="F14" s="1149"/>
      <c r="G14" s="1150"/>
      <c r="H14" s="504"/>
      <c r="I14" s="486"/>
      <c r="J14" s="1143"/>
      <c r="K14" s="1143"/>
      <c r="L14" s="1143"/>
      <c r="M14" s="1143"/>
      <c r="N14" s="1143"/>
      <c r="O14" s="1151" t="s">
        <v>279</v>
      </c>
      <c r="P14" s="1145" t="s">
        <v>280</v>
      </c>
      <c r="Q14" s="1152" t="s">
        <v>281</v>
      </c>
      <c r="R14" s="1153"/>
      <c r="S14" s="61"/>
      <c r="T14" s="61"/>
      <c r="U14" s="61"/>
      <c r="V14" s="61"/>
      <c r="W14" s="61"/>
      <c r="X14" s="61"/>
      <c r="Y14" s="61"/>
      <c r="Z14" s="61"/>
      <c r="AA14" s="61"/>
      <c r="AB14" s="61"/>
      <c r="AC14" s="79"/>
      <c r="AD14" s="61"/>
      <c r="AE14" s="61"/>
      <c r="AF14" s="61"/>
      <c r="AG14" s="61"/>
    </row>
    <row r="15" spans="1:33" ht="39.75" customHeight="1" thickBot="1">
      <c r="A15" s="464"/>
      <c r="B15" s="1154"/>
      <c r="C15" s="1155"/>
      <c r="D15" s="1155"/>
      <c r="E15" s="1155"/>
      <c r="F15" s="1155"/>
      <c r="G15" s="1156"/>
      <c r="H15" s="504"/>
      <c r="I15" s="486"/>
      <c r="J15" s="1143"/>
      <c r="K15" s="1143"/>
      <c r="L15" s="1143"/>
      <c r="M15" s="1143"/>
      <c r="N15" s="1143"/>
      <c r="O15" s="1151"/>
      <c r="P15" s="1145"/>
      <c r="Q15" s="457"/>
      <c r="R15" s="458"/>
      <c r="S15" s="61"/>
      <c r="T15" s="61"/>
      <c r="U15" s="61"/>
      <c r="V15" s="61"/>
      <c r="W15" s="61"/>
      <c r="X15" s="61"/>
      <c r="Y15" s="61"/>
      <c r="Z15" s="61"/>
      <c r="AA15" s="61"/>
      <c r="AB15" s="61"/>
      <c r="AC15" s="79"/>
      <c r="AD15" s="61"/>
      <c r="AE15" s="61"/>
      <c r="AF15" s="61"/>
      <c r="AG15" s="61"/>
    </row>
    <row r="16" spans="1:33" ht="50.25" customHeight="1" thickBot="1">
      <c r="A16" s="464"/>
      <c r="B16" s="437" t="s">
        <v>9</v>
      </c>
      <c r="C16" s="438"/>
      <c r="D16" s="438"/>
      <c r="E16" s="438"/>
      <c r="F16" s="438"/>
      <c r="G16" s="439"/>
      <c r="H16" s="504"/>
      <c r="I16" s="486" t="s">
        <v>282</v>
      </c>
      <c r="J16" s="1143"/>
      <c r="K16" s="1143"/>
      <c r="L16" s="1143"/>
      <c r="M16" s="1143"/>
      <c r="N16" s="1143"/>
      <c r="O16" s="1157" t="s">
        <v>283</v>
      </c>
      <c r="P16" s="1145" t="s">
        <v>284</v>
      </c>
      <c r="Q16" s="1158" t="s">
        <v>285</v>
      </c>
      <c r="R16" s="1159"/>
    </row>
    <row r="17" spans="1:37" s="80" customFormat="1" ht="11.25" customHeight="1">
      <c r="A17" s="464"/>
      <c r="B17" s="1160" t="s">
        <v>10</v>
      </c>
      <c r="C17" s="1161" t="s">
        <v>286</v>
      </c>
      <c r="D17" s="1162"/>
      <c r="E17" s="1162"/>
      <c r="F17" s="1162"/>
      <c r="G17" s="1163"/>
      <c r="H17" s="504"/>
      <c r="I17" s="486"/>
      <c r="J17" s="1143"/>
      <c r="K17" s="1143"/>
      <c r="L17" s="1143"/>
      <c r="M17" s="1143"/>
      <c r="N17" s="1143"/>
      <c r="O17" s="1157"/>
      <c r="P17" s="1145"/>
      <c r="Q17" s="505"/>
      <c r="R17" s="506"/>
      <c r="S17" s="79"/>
      <c r="T17" s="79"/>
      <c r="U17" s="79"/>
      <c r="V17" s="79"/>
      <c r="W17" s="79"/>
      <c r="X17" s="79"/>
      <c r="Y17" s="79"/>
      <c r="Z17" s="79"/>
      <c r="AA17" s="79"/>
      <c r="AB17" s="79"/>
      <c r="AC17" s="79"/>
      <c r="AD17" s="79"/>
      <c r="AE17" s="79"/>
      <c r="AF17" s="79"/>
      <c r="AG17" s="79"/>
    </row>
    <row r="18" spans="1:37" s="80" customFormat="1" ht="37.5" customHeight="1">
      <c r="A18" s="464"/>
      <c r="B18" s="472"/>
      <c r="C18" s="1164"/>
      <c r="D18" s="1165"/>
      <c r="E18" s="1165"/>
      <c r="F18" s="1165"/>
      <c r="G18" s="1166"/>
      <c r="H18" s="504"/>
      <c r="I18" s="486" t="s">
        <v>287</v>
      </c>
      <c r="J18" s="1143"/>
      <c r="K18" s="1143"/>
      <c r="L18" s="1143"/>
      <c r="M18" s="1143"/>
      <c r="N18" s="1143"/>
      <c r="O18" s="1157"/>
      <c r="P18" s="1145" t="s">
        <v>288</v>
      </c>
      <c r="Q18" s="1152" t="s">
        <v>289</v>
      </c>
      <c r="R18" s="1153"/>
      <c r="S18" s="79"/>
      <c r="T18" s="79"/>
      <c r="U18" s="79"/>
      <c r="V18" s="79"/>
      <c r="W18" s="79"/>
      <c r="X18" s="79"/>
      <c r="Y18" s="79"/>
      <c r="Z18" s="79"/>
      <c r="AA18" s="79"/>
      <c r="AB18" s="79"/>
      <c r="AC18" s="79"/>
      <c r="AD18" s="79"/>
      <c r="AE18" s="79"/>
      <c r="AF18" s="79"/>
      <c r="AG18" s="79"/>
    </row>
    <row r="19" spans="1:37" s="80" customFormat="1" ht="18.75" customHeight="1">
      <c r="A19" s="464"/>
      <c r="B19" s="471" t="s">
        <v>12</v>
      </c>
      <c r="C19" s="1164" t="s">
        <v>13</v>
      </c>
      <c r="D19" s="1165"/>
      <c r="E19" s="1165"/>
      <c r="F19" s="1165"/>
      <c r="G19" s="1166"/>
      <c r="H19" s="504"/>
      <c r="I19" s="486"/>
      <c r="J19" s="1143"/>
      <c r="K19" s="1143"/>
      <c r="L19" s="1143"/>
      <c r="M19" s="1143"/>
      <c r="N19" s="1143"/>
      <c r="O19" s="1157"/>
      <c r="P19" s="1145"/>
      <c r="Q19" s="457"/>
      <c r="R19" s="458"/>
      <c r="S19" s="79"/>
      <c r="T19" s="79"/>
      <c r="U19" s="79"/>
      <c r="V19" s="79"/>
      <c r="W19" s="79"/>
      <c r="X19" s="79"/>
      <c r="Y19" s="79"/>
      <c r="Z19" s="79"/>
      <c r="AA19" s="79"/>
      <c r="AB19" s="79"/>
      <c r="AC19" s="79"/>
      <c r="AD19" s="79"/>
      <c r="AE19" s="79"/>
      <c r="AF19" s="79"/>
      <c r="AG19" s="79"/>
    </row>
    <row r="20" spans="1:37" s="80" customFormat="1" ht="26.25" customHeight="1">
      <c r="A20" s="464"/>
      <c r="B20" s="472"/>
      <c r="C20" s="1164"/>
      <c r="D20" s="1165"/>
      <c r="E20" s="1165"/>
      <c r="F20" s="1165"/>
      <c r="G20" s="1166"/>
      <c r="H20" s="504"/>
      <c r="I20" s="486"/>
      <c r="J20" s="1143"/>
      <c r="K20" s="1143"/>
      <c r="L20" s="1143"/>
      <c r="M20" s="1143"/>
      <c r="N20" s="1143"/>
      <c r="O20" s="1151" t="s">
        <v>290</v>
      </c>
      <c r="P20" s="1145" t="s">
        <v>291</v>
      </c>
      <c r="Q20" s="1152" t="s">
        <v>292</v>
      </c>
      <c r="R20" s="1153"/>
      <c r="S20" s="79"/>
      <c r="T20" s="79"/>
      <c r="U20" s="79"/>
      <c r="V20" s="79"/>
      <c r="W20" s="79"/>
      <c r="X20" s="79"/>
      <c r="Y20" s="79"/>
      <c r="Z20" s="79"/>
      <c r="AA20" s="79"/>
      <c r="AB20" s="79"/>
      <c r="AC20" s="79"/>
      <c r="AD20" s="79"/>
      <c r="AE20" s="79"/>
      <c r="AF20" s="79"/>
      <c r="AG20" s="79"/>
    </row>
    <row r="21" spans="1:37" s="80" customFormat="1" ht="37.5" customHeight="1">
      <c r="A21" s="464"/>
      <c r="B21" s="471" t="s">
        <v>293</v>
      </c>
      <c r="C21" s="1164" t="s">
        <v>15</v>
      </c>
      <c r="D21" s="1165"/>
      <c r="E21" s="1165"/>
      <c r="F21" s="1165"/>
      <c r="G21" s="1166"/>
      <c r="H21" s="504"/>
      <c r="I21" s="486"/>
      <c r="J21" s="1143"/>
      <c r="K21" s="1143"/>
      <c r="L21" s="1143"/>
      <c r="M21" s="1143"/>
      <c r="N21" s="1143"/>
      <c r="O21" s="1151"/>
      <c r="P21" s="1145"/>
      <c r="Q21" s="457"/>
      <c r="R21" s="458"/>
      <c r="S21" s="79"/>
      <c r="T21" s="79"/>
      <c r="U21" s="79"/>
      <c r="V21" s="79"/>
      <c r="W21" s="79"/>
      <c r="X21" s="79"/>
      <c r="Y21" s="79"/>
      <c r="Z21" s="79"/>
      <c r="AA21" s="79"/>
      <c r="AB21" s="79"/>
      <c r="AC21" s="79"/>
      <c r="AD21" s="79"/>
      <c r="AE21" s="79"/>
      <c r="AF21" s="79"/>
      <c r="AG21" s="79"/>
    </row>
    <row r="22" spans="1:37" s="80" customFormat="1" ht="30" customHeight="1">
      <c r="A22" s="464"/>
      <c r="B22" s="472"/>
      <c r="C22" s="1164"/>
      <c r="D22" s="1165"/>
      <c r="E22" s="1165"/>
      <c r="F22" s="1165"/>
      <c r="G22" s="1166"/>
      <c r="H22" s="504"/>
      <c r="I22" s="486"/>
      <c r="J22" s="1143"/>
      <c r="K22" s="1143"/>
      <c r="L22" s="1143"/>
      <c r="M22" s="1143"/>
      <c r="N22" s="1143"/>
      <c r="O22" s="1151" t="s">
        <v>294</v>
      </c>
      <c r="P22" s="1145" t="s">
        <v>291</v>
      </c>
      <c r="Q22" s="1152" t="s">
        <v>295</v>
      </c>
      <c r="R22" s="1153"/>
      <c r="S22" s="79"/>
      <c r="T22" s="79"/>
      <c r="U22" s="79"/>
      <c r="V22" s="79"/>
      <c r="W22" s="79"/>
      <c r="X22" s="79"/>
      <c r="Y22" s="79"/>
      <c r="Z22" s="79"/>
      <c r="AA22" s="79"/>
      <c r="AB22" s="79"/>
      <c r="AC22" s="79"/>
      <c r="AD22" s="79"/>
      <c r="AE22" s="79"/>
      <c r="AF22" s="79"/>
      <c r="AG22" s="79"/>
    </row>
    <row r="23" spans="1:37" s="80" customFormat="1" ht="37.5" customHeight="1">
      <c r="A23" s="464"/>
      <c r="B23" s="471" t="s">
        <v>5</v>
      </c>
      <c r="C23" s="1164" t="s">
        <v>16</v>
      </c>
      <c r="D23" s="1165"/>
      <c r="E23" s="1165"/>
      <c r="F23" s="1165"/>
      <c r="G23" s="1166"/>
      <c r="H23" s="504"/>
      <c r="I23" s="486"/>
      <c r="J23" s="1143"/>
      <c r="K23" s="1143"/>
      <c r="L23" s="1143"/>
      <c r="M23" s="1143"/>
      <c r="N23" s="1143"/>
      <c r="O23" s="1151"/>
      <c r="P23" s="1145"/>
      <c r="Q23" s="457"/>
      <c r="R23" s="458"/>
      <c r="S23" s="79"/>
      <c r="T23" s="79"/>
      <c r="U23" s="79"/>
      <c r="V23" s="79"/>
      <c r="W23" s="79"/>
      <c r="X23" s="79"/>
      <c r="Y23" s="79"/>
      <c r="Z23" s="79"/>
      <c r="AA23" s="79"/>
      <c r="AB23" s="79"/>
      <c r="AC23" s="79"/>
      <c r="AD23" s="79"/>
      <c r="AE23" s="79"/>
      <c r="AF23" s="79"/>
      <c r="AG23" s="79"/>
    </row>
    <row r="24" spans="1:37" s="80" customFormat="1" ht="47.25" customHeight="1">
      <c r="A24" s="464"/>
      <c r="B24" s="472"/>
      <c r="C24" s="1164"/>
      <c r="D24" s="1165"/>
      <c r="E24" s="1165"/>
      <c r="F24" s="1165"/>
      <c r="G24" s="1166"/>
      <c r="H24" s="504"/>
      <c r="I24" s="1167" t="s">
        <v>296</v>
      </c>
      <c r="J24" s="1168"/>
      <c r="K24" s="1168"/>
      <c r="L24" s="1168"/>
      <c r="M24" s="1168"/>
      <c r="N24" s="1169"/>
      <c r="O24" s="1151" t="s">
        <v>297</v>
      </c>
      <c r="P24" s="1145" t="s">
        <v>298</v>
      </c>
      <c r="Q24" s="1152" t="s">
        <v>299</v>
      </c>
      <c r="R24" s="1153"/>
      <c r="S24" s="79"/>
      <c r="T24" s="79"/>
      <c r="U24" s="79"/>
      <c r="V24" s="79"/>
      <c r="W24" s="79"/>
      <c r="X24" s="79"/>
      <c r="Y24" s="79"/>
      <c r="Z24" s="79"/>
      <c r="AA24" s="79"/>
      <c r="AB24" s="79"/>
      <c r="AC24" s="79"/>
      <c r="AD24" s="79"/>
      <c r="AE24" s="79"/>
      <c r="AF24" s="79"/>
      <c r="AG24" s="79"/>
    </row>
    <row r="25" spans="1:37" s="80" customFormat="1" ht="12" customHeight="1">
      <c r="A25" s="464"/>
      <c r="B25" s="471" t="s">
        <v>269</v>
      </c>
      <c r="C25" s="1170" t="s">
        <v>300</v>
      </c>
      <c r="D25" s="1171"/>
      <c r="E25" s="1171"/>
      <c r="F25" s="1171"/>
      <c r="G25" s="1172"/>
      <c r="H25" s="504"/>
      <c r="I25" s="448"/>
      <c r="J25" s="449"/>
      <c r="K25" s="449"/>
      <c r="L25" s="449"/>
      <c r="M25" s="449"/>
      <c r="N25" s="450"/>
      <c r="O25" s="1151"/>
      <c r="P25" s="1145"/>
      <c r="Q25" s="457"/>
      <c r="R25" s="458"/>
      <c r="S25" s="79"/>
      <c r="T25" s="79"/>
      <c r="U25" s="79"/>
      <c r="V25" s="79"/>
      <c r="W25" s="79"/>
      <c r="X25" s="79"/>
      <c r="Y25" s="79"/>
      <c r="Z25" s="79"/>
      <c r="AA25" s="79"/>
      <c r="AB25" s="79"/>
      <c r="AC25" s="79"/>
      <c r="AD25" s="79"/>
      <c r="AE25" s="79"/>
      <c r="AF25" s="79"/>
      <c r="AG25" s="79"/>
    </row>
    <row r="26" spans="1:37" s="80" customFormat="1" ht="59.25" customHeight="1">
      <c r="A26" s="464"/>
      <c r="B26" s="501"/>
      <c r="C26" s="495"/>
      <c r="D26" s="496"/>
      <c r="E26" s="496"/>
      <c r="F26" s="496"/>
      <c r="G26" s="497"/>
      <c r="H26" s="504"/>
      <c r="I26" s="451"/>
      <c r="J26" s="452"/>
      <c r="K26" s="452"/>
      <c r="L26" s="452"/>
      <c r="M26" s="452"/>
      <c r="N26" s="453"/>
      <c r="O26" s="1173" t="s">
        <v>301</v>
      </c>
      <c r="P26" s="1174" t="s">
        <v>291</v>
      </c>
      <c r="Q26" s="1175" t="s">
        <v>302</v>
      </c>
      <c r="R26" s="1176"/>
      <c r="S26" s="79"/>
      <c r="T26" s="79"/>
      <c r="U26" s="79"/>
      <c r="V26" s="79"/>
      <c r="W26" s="79"/>
      <c r="X26" s="79"/>
      <c r="Y26" s="79"/>
      <c r="Z26" s="79"/>
      <c r="AA26" s="79"/>
      <c r="AB26" s="79"/>
      <c r="AC26" s="79"/>
      <c r="AD26" s="79"/>
      <c r="AE26" s="79"/>
      <c r="AF26" s="79"/>
      <c r="AG26" s="79"/>
    </row>
    <row r="27" spans="1:37" s="80" customFormat="1" ht="59.25" customHeight="1">
      <c r="A27" s="464"/>
      <c r="B27" s="501"/>
      <c r="C27" s="495"/>
      <c r="D27" s="496"/>
      <c r="E27" s="496"/>
      <c r="F27" s="496"/>
      <c r="G27" s="497"/>
      <c r="H27" s="504"/>
      <c r="I27" s="1167" t="s">
        <v>303</v>
      </c>
      <c r="J27" s="1168"/>
      <c r="K27" s="1168"/>
      <c r="L27" s="1168"/>
      <c r="M27" s="1168"/>
      <c r="N27" s="1169"/>
      <c r="O27" s="233" t="s">
        <v>304</v>
      </c>
      <c r="P27" s="234" t="s">
        <v>291</v>
      </c>
      <c r="Q27" s="457" t="s">
        <v>305</v>
      </c>
      <c r="R27" s="458"/>
      <c r="S27" s="79"/>
      <c r="T27" s="79"/>
      <c r="U27" s="79"/>
      <c r="V27" s="79"/>
      <c r="W27" s="79"/>
      <c r="X27" s="79"/>
      <c r="Y27" s="79"/>
      <c r="Z27" s="79"/>
      <c r="AA27" s="79"/>
      <c r="AB27" s="79"/>
      <c r="AC27" s="79"/>
      <c r="AD27" s="79"/>
      <c r="AE27" s="79"/>
      <c r="AF27" s="79"/>
      <c r="AG27" s="79"/>
    </row>
    <row r="28" spans="1:37" ht="45.75" customHeight="1" thickBot="1">
      <c r="A28" s="464"/>
      <c r="B28" s="502"/>
      <c r="C28" s="498"/>
      <c r="D28" s="499"/>
      <c r="E28" s="499"/>
      <c r="F28" s="499"/>
      <c r="G28" s="500"/>
      <c r="H28" s="504"/>
      <c r="I28" s="454"/>
      <c r="J28" s="455"/>
      <c r="K28" s="455"/>
      <c r="L28" s="455"/>
      <c r="M28" s="455"/>
      <c r="N28" s="456"/>
      <c r="O28" s="1177" t="s">
        <v>306</v>
      </c>
      <c r="P28" s="1178" t="s">
        <v>307</v>
      </c>
      <c r="Q28" s="1179" t="s">
        <v>308</v>
      </c>
      <c r="R28" s="1180"/>
      <c r="S28" s="61"/>
      <c r="T28" s="61"/>
      <c r="U28" s="61"/>
      <c r="V28" s="61"/>
      <c r="W28" s="61"/>
      <c r="X28" s="61"/>
      <c r="Y28" s="61"/>
      <c r="Z28" s="61"/>
      <c r="AA28" s="61"/>
      <c r="AB28" s="61"/>
      <c r="AC28" s="79"/>
      <c r="AD28" s="61"/>
      <c r="AE28" s="61"/>
      <c r="AF28" s="61"/>
      <c r="AG28" s="61"/>
    </row>
    <row r="29" spans="1:37" ht="49.5" customHeight="1" thickBot="1">
      <c r="A29" s="464"/>
      <c r="B29" s="1181"/>
      <c r="C29" s="1181"/>
      <c r="D29" s="1181"/>
      <c r="E29" s="1181"/>
      <c r="F29" s="1181"/>
      <c r="G29" s="1181"/>
      <c r="H29" s="57"/>
      <c r="I29" s="57"/>
      <c r="J29" s="57"/>
      <c r="K29" s="57"/>
      <c r="L29" s="57"/>
      <c r="M29" s="57"/>
      <c r="N29" s="57"/>
      <c r="O29" s="61"/>
      <c r="P29" s="61"/>
      <c r="Q29" s="61"/>
      <c r="R29" s="61"/>
      <c r="S29" s="61"/>
      <c r="T29" s="61"/>
      <c r="U29" s="61"/>
      <c r="V29" s="61"/>
      <c r="W29" s="61"/>
      <c r="X29" s="61"/>
      <c r="Y29" s="61"/>
      <c r="Z29" s="1182" t="s">
        <v>309</v>
      </c>
      <c r="AA29" s="1183"/>
      <c r="AB29" s="1183"/>
      <c r="AC29" s="1183"/>
      <c r="AD29" s="1183"/>
      <c r="AE29" s="1183"/>
      <c r="AF29" s="1183"/>
      <c r="AG29" s="1183"/>
      <c r="AH29" s="1183"/>
      <c r="AI29" s="1183"/>
      <c r="AJ29" s="1183"/>
      <c r="AK29" s="1184"/>
    </row>
    <row r="30" spans="1:37" ht="53.25" customHeight="1">
      <c r="A30" s="464"/>
      <c r="B30" s="1182" t="s">
        <v>18</v>
      </c>
      <c r="C30" s="1183" t="s">
        <v>19</v>
      </c>
      <c r="D30" s="1183" t="s">
        <v>20</v>
      </c>
      <c r="E30" s="1183" t="s">
        <v>21</v>
      </c>
      <c r="F30" s="1183" t="s">
        <v>22</v>
      </c>
      <c r="G30" s="1185" t="s">
        <v>23</v>
      </c>
      <c r="H30" s="1186" t="s">
        <v>310</v>
      </c>
      <c r="I30" s="1182" t="s">
        <v>311</v>
      </c>
      <c r="J30" s="1183"/>
      <c r="K30" s="1183"/>
      <c r="L30" s="1183"/>
      <c r="M30" s="1183"/>
      <c r="N30" s="1185"/>
      <c r="O30" s="1187" t="s">
        <v>312</v>
      </c>
      <c r="P30" s="1188"/>
      <c r="Q30" s="1189" t="s">
        <v>313</v>
      </c>
      <c r="R30" s="1190"/>
      <c r="S30" s="1188" t="s">
        <v>314</v>
      </c>
      <c r="T30" s="1188"/>
      <c r="U30" s="1188"/>
      <c r="V30" s="1188"/>
      <c r="W30" s="1188"/>
      <c r="X30" s="1188"/>
      <c r="Y30" s="1191"/>
      <c r="Z30" s="1192" t="s">
        <v>315</v>
      </c>
      <c r="AA30" s="1193"/>
      <c r="AB30" s="1194" t="s">
        <v>316</v>
      </c>
      <c r="AC30" s="1194" t="s">
        <v>317</v>
      </c>
      <c r="AD30" s="1192" t="s">
        <v>318</v>
      </c>
      <c r="AE30" s="1193"/>
      <c r="AF30" s="1194" t="s">
        <v>317</v>
      </c>
      <c r="AG30" s="1192" t="s">
        <v>319</v>
      </c>
      <c r="AH30" s="1193"/>
      <c r="AI30" s="1194" t="s">
        <v>317</v>
      </c>
      <c r="AJ30" s="1192" t="s">
        <v>320</v>
      </c>
      <c r="AK30" s="1195"/>
    </row>
    <row r="31" spans="1:37" ht="53.25" customHeight="1" thickBot="1">
      <c r="A31" s="464"/>
      <c r="B31" s="478"/>
      <c r="C31" s="1196"/>
      <c r="D31" s="1196"/>
      <c r="E31" s="1196"/>
      <c r="F31" s="1196"/>
      <c r="G31" s="1197"/>
      <c r="H31" s="488"/>
      <c r="I31" s="489" t="s">
        <v>321</v>
      </c>
      <c r="J31" s="1198"/>
      <c r="K31" s="1198"/>
      <c r="L31" s="1198" t="s">
        <v>322</v>
      </c>
      <c r="M31" s="1198"/>
      <c r="N31" s="1199"/>
      <c r="O31" s="462"/>
      <c r="P31" s="1200"/>
      <c r="Q31" s="460"/>
      <c r="R31" s="461"/>
      <c r="S31" s="1200"/>
      <c r="T31" s="1200"/>
      <c r="U31" s="1200"/>
      <c r="V31" s="1200"/>
      <c r="W31" s="1200"/>
      <c r="X31" s="1200"/>
      <c r="Y31" s="1201"/>
      <c r="Z31" s="1202" t="s">
        <v>323</v>
      </c>
      <c r="AA31" s="1202" t="s">
        <v>324</v>
      </c>
      <c r="AB31" s="507"/>
      <c r="AC31" s="507"/>
      <c r="AD31" s="1202" t="s">
        <v>323</v>
      </c>
      <c r="AE31" s="1202" t="s">
        <v>324</v>
      </c>
      <c r="AF31" s="507"/>
      <c r="AG31" s="1202" t="s">
        <v>323</v>
      </c>
      <c r="AH31" s="1202" t="s">
        <v>324</v>
      </c>
      <c r="AI31" s="507"/>
      <c r="AJ31" s="1203" t="s">
        <v>325</v>
      </c>
      <c r="AK31" s="1204" t="s">
        <v>326</v>
      </c>
    </row>
    <row r="32" spans="1:37" ht="246.75" customHeight="1">
      <c r="A32" s="464"/>
      <c r="B32" s="466" t="s">
        <v>327</v>
      </c>
      <c r="C32" s="70" t="s">
        <v>25</v>
      </c>
      <c r="D32" s="71" t="s">
        <v>328</v>
      </c>
      <c r="E32" s="72" t="s">
        <v>329</v>
      </c>
      <c r="F32" s="73" t="s">
        <v>28</v>
      </c>
      <c r="G32" s="74" t="s">
        <v>117</v>
      </c>
      <c r="H32" s="75" t="s">
        <v>330</v>
      </c>
      <c r="I32" s="1205">
        <v>1</v>
      </c>
      <c r="J32" s="1206"/>
      <c r="K32" s="1207"/>
      <c r="L32" s="490">
        <v>1</v>
      </c>
      <c r="M32" s="490"/>
      <c r="N32" s="491"/>
      <c r="O32" s="441" t="s">
        <v>331</v>
      </c>
      <c r="P32" s="1208"/>
      <c r="Q32" s="1209" t="s">
        <v>332</v>
      </c>
      <c r="R32" s="1210"/>
      <c r="S32" s="1211" t="s">
        <v>333</v>
      </c>
      <c r="T32" s="1211"/>
      <c r="U32" s="1211"/>
      <c r="V32" s="1211"/>
      <c r="W32" s="1211"/>
      <c r="X32" s="1211"/>
      <c r="Y32" s="1212"/>
      <c r="Z32" s="1213">
        <v>1</v>
      </c>
      <c r="AA32" s="1214">
        <v>1</v>
      </c>
      <c r="AB32" s="1214">
        <v>1</v>
      </c>
      <c r="AC32" s="1215" t="s">
        <v>334</v>
      </c>
      <c r="AD32" s="1216"/>
      <c r="AE32" s="1216"/>
      <c r="AF32" s="1216"/>
      <c r="AG32" s="1216"/>
      <c r="AH32" s="1216"/>
      <c r="AI32" s="1216"/>
      <c r="AJ32" s="1217">
        <v>1</v>
      </c>
      <c r="AK32" s="1218">
        <f>AA32</f>
        <v>1</v>
      </c>
    </row>
    <row r="33" spans="1:37" ht="364.5" customHeight="1">
      <c r="A33" s="464"/>
      <c r="B33" s="465"/>
      <c r="C33" s="1219" t="s">
        <v>118</v>
      </c>
      <c r="D33" s="1220" t="s">
        <v>335</v>
      </c>
      <c r="E33" s="1221" t="s">
        <v>336</v>
      </c>
      <c r="F33" s="1222" t="s">
        <v>28</v>
      </c>
      <c r="G33" s="1223" t="s">
        <v>117</v>
      </c>
      <c r="H33" s="75" t="s">
        <v>330</v>
      </c>
      <c r="I33" s="1224">
        <v>1</v>
      </c>
      <c r="J33" s="1225"/>
      <c r="K33" s="1226"/>
      <c r="L33" s="1227">
        <v>1</v>
      </c>
      <c r="M33" s="1227"/>
      <c r="N33" s="1228"/>
      <c r="O33" s="463" t="s">
        <v>337</v>
      </c>
      <c r="P33" s="1229"/>
      <c r="Q33" s="1208" t="s">
        <v>338</v>
      </c>
      <c r="R33" s="1208"/>
      <c r="S33" s="1211" t="s">
        <v>333</v>
      </c>
      <c r="T33" s="1211"/>
      <c r="U33" s="1211"/>
      <c r="V33" s="1211"/>
      <c r="W33" s="1211"/>
      <c r="X33" s="1211"/>
      <c r="Y33" s="1212"/>
      <c r="Z33" s="343">
        <v>1</v>
      </c>
      <c r="AA33" s="1230">
        <v>1</v>
      </c>
      <c r="AB33" s="1230">
        <v>1</v>
      </c>
      <c r="AC33" s="1231" t="s">
        <v>339</v>
      </c>
      <c r="AD33" s="1232"/>
      <c r="AE33" s="1232"/>
      <c r="AF33" s="1232"/>
      <c r="AG33" s="1232"/>
      <c r="AH33" s="1232"/>
      <c r="AI33" s="1232"/>
      <c r="AJ33" s="1233">
        <v>1</v>
      </c>
      <c r="AK33" s="1234">
        <f t="shared" ref="AK33:AK48" si="0">AA33</f>
        <v>1</v>
      </c>
    </row>
    <row r="34" spans="1:37" ht="212.25" customHeight="1">
      <c r="A34" s="464"/>
      <c r="B34" s="465"/>
      <c r="C34" s="1219" t="s">
        <v>122</v>
      </c>
      <c r="D34" s="1220" t="s">
        <v>340</v>
      </c>
      <c r="E34" s="1221" t="s">
        <v>341</v>
      </c>
      <c r="F34" s="1222" t="s">
        <v>28</v>
      </c>
      <c r="G34" s="1223" t="s">
        <v>117</v>
      </c>
      <c r="H34" s="75" t="s">
        <v>330</v>
      </c>
      <c r="I34" s="1224">
        <v>1</v>
      </c>
      <c r="J34" s="1225"/>
      <c r="K34" s="1226"/>
      <c r="L34" s="1227">
        <v>1</v>
      </c>
      <c r="M34" s="1227"/>
      <c r="N34" s="1228"/>
      <c r="O34" s="441" t="s">
        <v>342</v>
      </c>
      <c r="P34" s="1208"/>
      <c r="Q34" s="1235" t="s">
        <v>343</v>
      </c>
      <c r="R34" s="1236"/>
      <c r="S34" s="1211" t="s">
        <v>333</v>
      </c>
      <c r="T34" s="1211"/>
      <c r="U34" s="1211"/>
      <c r="V34" s="1211"/>
      <c r="W34" s="1211"/>
      <c r="X34" s="1211"/>
      <c r="Y34" s="1212"/>
      <c r="Z34" s="343">
        <v>1</v>
      </c>
      <c r="AA34" s="1230">
        <v>1</v>
      </c>
      <c r="AB34" s="1230">
        <v>1</v>
      </c>
      <c r="AC34" s="1231" t="s">
        <v>344</v>
      </c>
      <c r="AD34" s="1232"/>
      <c r="AE34" s="1232"/>
      <c r="AF34" s="1232"/>
      <c r="AG34" s="1232"/>
      <c r="AH34" s="1232"/>
      <c r="AI34" s="1232"/>
      <c r="AJ34" s="1233">
        <v>1</v>
      </c>
      <c r="AK34" s="1234">
        <f t="shared" si="0"/>
        <v>1</v>
      </c>
    </row>
    <row r="35" spans="1:37" ht="408.75" customHeight="1">
      <c r="A35" s="464"/>
      <c r="B35" s="465"/>
      <c r="C35" s="1219" t="s">
        <v>126</v>
      </c>
      <c r="D35" s="1220" t="s">
        <v>345</v>
      </c>
      <c r="E35" s="1221" t="s">
        <v>27</v>
      </c>
      <c r="F35" s="1222" t="s">
        <v>28</v>
      </c>
      <c r="G35" s="1223" t="s">
        <v>29</v>
      </c>
      <c r="H35" s="75" t="s">
        <v>330</v>
      </c>
      <c r="I35" s="344">
        <v>0.34</v>
      </c>
      <c r="J35" s="345">
        <v>0.34</v>
      </c>
      <c r="K35" s="1237">
        <v>0.33</v>
      </c>
      <c r="L35" s="1238"/>
      <c r="M35" s="1237">
        <v>0.33</v>
      </c>
      <c r="N35" s="1239"/>
      <c r="O35" s="441" t="s">
        <v>346</v>
      </c>
      <c r="P35" s="1208"/>
      <c r="Q35" s="1208" t="s">
        <v>347</v>
      </c>
      <c r="R35" s="1208"/>
      <c r="S35" s="1211" t="s">
        <v>333</v>
      </c>
      <c r="T35" s="1211"/>
      <c r="U35" s="1211"/>
      <c r="V35" s="1211"/>
      <c r="W35" s="1211"/>
      <c r="X35" s="1211"/>
      <c r="Y35" s="1212"/>
      <c r="Z35" s="343">
        <v>0.34</v>
      </c>
      <c r="AA35" s="1230">
        <v>0.34</v>
      </c>
      <c r="AB35" s="1230">
        <v>1</v>
      </c>
      <c r="AC35" s="1231" t="s">
        <v>348</v>
      </c>
      <c r="AD35" s="1232"/>
      <c r="AE35" s="1232"/>
      <c r="AF35" s="1232"/>
      <c r="AG35" s="1232"/>
      <c r="AH35" s="1232"/>
      <c r="AI35" s="1232"/>
      <c r="AJ35" s="1233">
        <v>1</v>
      </c>
      <c r="AK35" s="1234">
        <f t="shared" si="0"/>
        <v>0.34</v>
      </c>
    </row>
    <row r="36" spans="1:37" ht="292.5" customHeight="1">
      <c r="A36" s="464"/>
      <c r="B36" s="465" t="s">
        <v>349</v>
      </c>
      <c r="C36" s="1219" t="s">
        <v>130</v>
      </c>
      <c r="D36" s="1220" t="s">
        <v>350</v>
      </c>
      <c r="E36" s="1240" t="s">
        <v>351</v>
      </c>
      <c r="F36" s="1222" t="s">
        <v>352</v>
      </c>
      <c r="G36" s="1223" t="s">
        <v>29</v>
      </c>
      <c r="H36" s="75" t="s">
        <v>330</v>
      </c>
      <c r="I36" s="344">
        <v>0.34</v>
      </c>
      <c r="J36" s="345">
        <v>0.34</v>
      </c>
      <c r="K36" s="1237">
        <v>0.33</v>
      </c>
      <c r="L36" s="1238"/>
      <c r="M36" s="1237">
        <v>0.33</v>
      </c>
      <c r="N36" s="1239"/>
      <c r="O36" s="1241" t="s">
        <v>353</v>
      </c>
      <c r="P36" s="1242"/>
      <c r="Q36" s="1241" t="s">
        <v>354</v>
      </c>
      <c r="R36" s="1242"/>
      <c r="S36" s="1212" t="s">
        <v>333</v>
      </c>
      <c r="T36" s="1243"/>
      <c r="U36" s="1243"/>
      <c r="V36" s="1243"/>
      <c r="W36" s="1243"/>
      <c r="X36" s="1243"/>
      <c r="Y36" s="1243"/>
      <c r="Z36" s="343">
        <v>0.34</v>
      </c>
      <c r="AA36" s="1230">
        <v>0.34</v>
      </c>
      <c r="AB36" s="1230">
        <v>1</v>
      </c>
      <c r="AC36" s="1231" t="s">
        <v>355</v>
      </c>
      <c r="AD36" s="1232"/>
      <c r="AE36" s="1232"/>
      <c r="AF36" s="1232"/>
      <c r="AG36" s="1232"/>
      <c r="AH36" s="1232"/>
      <c r="AI36" s="1232"/>
      <c r="AJ36" s="1233">
        <v>1</v>
      </c>
      <c r="AK36" s="1234">
        <f t="shared" si="0"/>
        <v>0.34</v>
      </c>
    </row>
    <row r="37" spans="1:37" ht="212.25" customHeight="1">
      <c r="A37" s="464"/>
      <c r="B37" s="465"/>
      <c r="C37" s="1219" t="s">
        <v>31</v>
      </c>
      <c r="D37" s="1220" t="s">
        <v>356</v>
      </c>
      <c r="E37" s="1240" t="s">
        <v>357</v>
      </c>
      <c r="F37" s="1222" t="s">
        <v>352</v>
      </c>
      <c r="G37" s="1223" t="s">
        <v>117</v>
      </c>
      <c r="H37" s="75" t="s">
        <v>330</v>
      </c>
      <c r="I37" s="1224">
        <v>1</v>
      </c>
      <c r="J37" s="1225"/>
      <c r="K37" s="1226"/>
      <c r="L37" s="1244">
        <v>1</v>
      </c>
      <c r="M37" s="1244"/>
      <c r="N37" s="1245"/>
      <c r="O37" s="441" t="s">
        <v>358</v>
      </c>
      <c r="P37" s="1208"/>
      <c r="Q37" s="1235" t="s">
        <v>359</v>
      </c>
      <c r="R37" s="1236"/>
      <c r="S37" s="1212" t="s">
        <v>333</v>
      </c>
      <c r="T37" s="1243"/>
      <c r="U37" s="1243"/>
      <c r="V37" s="1243"/>
      <c r="W37" s="1243"/>
      <c r="X37" s="1243"/>
      <c r="Y37" s="1243"/>
      <c r="Z37" s="343">
        <v>1</v>
      </c>
      <c r="AA37" s="1230">
        <v>1</v>
      </c>
      <c r="AB37" s="1230">
        <v>1</v>
      </c>
      <c r="AC37" s="1231" t="s">
        <v>360</v>
      </c>
      <c r="AD37" s="1232"/>
      <c r="AE37" s="1232"/>
      <c r="AF37" s="1232"/>
      <c r="AG37" s="1232"/>
      <c r="AH37" s="1232"/>
      <c r="AI37" s="1232"/>
      <c r="AJ37" s="1233">
        <v>1</v>
      </c>
      <c r="AK37" s="1234">
        <f t="shared" si="0"/>
        <v>1</v>
      </c>
    </row>
    <row r="38" spans="1:37" ht="147" customHeight="1">
      <c r="A38" s="464"/>
      <c r="B38" s="465"/>
      <c r="C38" s="1219" t="s">
        <v>136</v>
      </c>
      <c r="D38" s="1220" t="s">
        <v>361</v>
      </c>
      <c r="E38" s="1220" t="s">
        <v>362</v>
      </c>
      <c r="F38" s="1222" t="s">
        <v>352</v>
      </c>
      <c r="G38" s="1223" t="s">
        <v>29</v>
      </c>
      <c r="H38" s="75" t="s">
        <v>330</v>
      </c>
      <c r="I38" s="344">
        <v>0.34</v>
      </c>
      <c r="J38" s="1238"/>
      <c r="K38" s="1237">
        <v>0.33</v>
      </c>
      <c r="L38" s="1238"/>
      <c r="M38" s="1237">
        <v>0.33</v>
      </c>
      <c r="N38" s="1239"/>
      <c r="O38" s="459" t="s">
        <v>363</v>
      </c>
      <c r="P38" s="1246"/>
      <c r="Q38" s="1246"/>
      <c r="R38" s="1246"/>
      <c r="S38" s="1246"/>
      <c r="T38" s="1246"/>
      <c r="U38" s="1246"/>
      <c r="V38" s="1246"/>
      <c r="W38" s="1246"/>
      <c r="X38" s="1246"/>
      <c r="Y38" s="1247"/>
      <c r="Z38" s="343">
        <v>0.34</v>
      </c>
      <c r="AA38" s="1230">
        <v>0</v>
      </c>
      <c r="AB38" s="1230">
        <v>0</v>
      </c>
      <c r="AC38" s="1231" t="s">
        <v>364</v>
      </c>
      <c r="AD38" s="1232"/>
      <c r="AE38" s="1232"/>
      <c r="AF38" s="1232"/>
      <c r="AG38" s="1232"/>
      <c r="AH38" s="1232"/>
      <c r="AI38" s="1232"/>
      <c r="AJ38" s="1233">
        <v>1</v>
      </c>
      <c r="AK38" s="1234">
        <f t="shared" si="0"/>
        <v>0</v>
      </c>
    </row>
    <row r="39" spans="1:37" ht="409.5" customHeight="1">
      <c r="A39" s="464"/>
      <c r="B39" s="465"/>
      <c r="C39" s="1219" t="s">
        <v>180</v>
      </c>
      <c r="D39" s="1248" t="s">
        <v>365</v>
      </c>
      <c r="E39" s="1240" t="s">
        <v>366</v>
      </c>
      <c r="F39" s="1222" t="s">
        <v>367</v>
      </c>
      <c r="G39" s="1223" t="s">
        <v>368</v>
      </c>
      <c r="H39" s="75" t="s">
        <v>330</v>
      </c>
      <c r="I39" s="1224">
        <v>0.5</v>
      </c>
      <c r="J39" s="1226"/>
      <c r="K39" s="1238"/>
      <c r="L39" s="1249">
        <v>0.5</v>
      </c>
      <c r="M39" s="1249"/>
      <c r="N39" s="1239"/>
      <c r="O39" s="441" t="s">
        <v>369</v>
      </c>
      <c r="P39" s="1208"/>
      <c r="Q39" s="1208" t="s">
        <v>370</v>
      </c>
      <c r="R39" s="1208"/>
      <c r="S39" s="1211" t="s">
        <v>333</v>
      </c>
      <c r="T39" s="1211"/>
      <c r="U39" s="1211"/>
      <c r="V39" s="1211"/>
      <c r="W39" s="1211"/>
      <c r="X39" s="1211"/>
      <c r="Y39" s="1212"/>
      <c r="Z39" s="343">
        <v>0.5</v>
      </c>
      <c r="AA39" s="1230">
        <v>0.5</v>
      </c>
      <c r="AB39" s="1230">
        <v>1</v>
      </c>
      <c r="AC39" s="1250" t="s">
        <v>371</v>
      </c>
      <c r="AD39" s="1232"/>
      <c r="AE39" s="1232"/>
      <c r="AF39" s="1232"/>
      <c r="AG39" s="1232"/>
      <c r="AH39" s="1232"/>
      <c r="AI39" s="1232"/>
      <c r="AJ39" s="1233">
        <v>1</v>
      </c>
      <c r="AK39" s="1234">
        <f t="shared" si="0"/>
        <v>0.5</v>
      </c>
    </row>
    <row r="40" spans="1:37" ht="409.6" customHeight="1">
      <c r="A40" s="464"/>
      <c r="B40" s="465"/>
      <c r="C40" s="1219" t="s">
        <v>372</v>
      </c>
      <c r="D40" s="1248" t="s">
        <v>373</v>
      </c>
      <c r="E40" s="1240" t="s">
        <v>374</v>
      </c>
      <c r="F40" s="1222" t="s">
        <v>352</v>
      </c>
      <c r="G40" s="1223" t="s">
        <v>368</v>
      </c>
      <c r="H40" s="75" t="s">
        <v>330</v>
      </c>
      <c r="I40" s="1224">
        <v>0.5</v>
      </c>
      <c r="J40" s="1226"/>
      <c r="K40" s="1251">
        <v>0.5</v>
      </c>
      <c r="L40" s="1249">
        <v>0.5</v>
      </c>
      <c r="M40" s="1249"/>
      <c r="N40" s="1239"/>
      <c r="O40" s="1208" t="s">
        <v>375</v>
      </c>
      <c r="P40" s="1208"/>
      <c r="Q40" s="1208" t="s">
        <v>376</v>
      </c>
      <c r="R40" s="1208"/>
      <c r="S40" s="1211" t="s">
        <v>333</v>
      </c>
      <c r="T40" s="1211"/>
      <c r="U40" s="1211"/>
      <c r="V40" s="1211"/>
      <c r="W40" s="1211"/>
      <c r="X40" s="1211"/>
      <c r="Y40" s="1212"/>
      <c r="Z40" s="343">
        <v>0.5</v>
      </c>
      <c r="AA40" s="1230">
        <v>0.5</v>
      </c>
      <c r="AB40" s="1230">
        <v>1</v>
      </c>
      <c r="AC40" s="1231" t="s">
        <v>377</v>
      </c>
      <c r="AD40" s="1232"/>
      <c r="AE40" s="1232"/>
      <c r="AF40" s="1232"/>
      <c r="AG40" s="1232"/>
      <c r="AH40" s="1232"/>
      <c r="AI40" s="1232"/>
      <c r="AJ40" s="1233">
        <v>1</v>
      </c>
      <c r="AK40" s="1234">
        <f t="shared" si="0"/>
        <v>0.5</v>
      </c>
    </row>
    <row r="41" spans="1:37" ht="138.75" customHeight="1">
      <c r="A41" s="464"/>
      <c r="B41" s="465"/>
      <c r="C41" s="1219" t="s">
        <v>378</v>
      </c>
      <c r="D41" s="1248" t="s">
        <v>379</v>
      </c>
      <c r="E41" s="1240" t="s">
        <v>380</v>
      </c>
      <c r="F41" s="1222" t="s">
        <v>352</v>
      </c>
      <c r="G41" s="1223" t="s">
        <v>368</v>
      </c>
      <c r="H41" s="75" t="s">
        <v>330</v>
      </c>
      <c r="I41" s="1252">
        <v>0.5</v>
      </c>
      <c r="J41" s="1253"/>
      <c r="K41" s="1251">
        <v>0.5</v>
      </c>
      <c r="L41" s="1249">
        <v>0.5</v>
      </c>
      <c r="M41" s="1249"/>
      <c r="N41" s="1239"/>
      <c r="O41" s="441" t="s">
        <v>381</v>
      </c>
      <c r="P41" s="1208"/>
      <c r="Q41" s="1208" t="s">
        <v>382</v>
      </c>
      <c r="R41" s="1208"/>
      <c r="S41" s="1211" t="s">
        <v>333</v>
      </c>
      <c r="T41" s="1211"/>
      <c r="U41" s="1211"/>
      <c r="V41" s="1211"/>
      <c r="W41" s="1211"/>
      <c r="X41" s="1211"/>
      <c r="Y41" s="1212"/>
      <c r="Z41" s="343">
        <v>0.5</v>
      </c>
      <c r="AA41" s="1230">
        <v>0.5</v>
      </c>
      <c r="AB41" s="1230">
        <v>1</v>
      </c>
      <c r="AC41" s="1231" t="s">
        <v>383</v>
      </c>
      <c r="AD41" s="1232"/>
      <c r="AE41" s="1232"/>
      <c r="AF41" s="1232"/>
      <c r="AG41" s="1232"/>
      <c r="AH41" s="1232"/>
      <c r="AI41" s="1232"/>
      <c r="AJ41" s="1233">
        <v>1</v>
      </c>
      <c r="AK41" s="1234">
        <f t="shared" si="0"/>
        <v>0.5</v>
      </c>
    </row>
    <row r="42" spans="1:37" ht="114.75" customHeight="1">
      <c r="A42" s="464"/>
      <c r="B42" s="487" t="s">
        <v>384</v>
      </c>
      <c r="C42" s="1219" t="s">
        <v>37</v>
      </c>
      <c r="D42" s="1248" t="s">
        <v>385</v>
      </c>
      <c r="E42" s="1254" t="s">
        <v>386</v>
      </c>
      <c r="F42" s="1222" t="s">
        <v>40</v>
      </c>
      <c r="G42" s="1223" t="s">
        <v>117</v>
      </c>
      <c r="H42" s="75" t="s">
        <v>330</v>
      </c>
      <c r="I42" s="1224">
        <v>1</v>
      </c>
      <c r="J42" s="1225"/>
      <c r="K42" s="1226"/>
      <c r="L42" s="1255">
        <v>1</v>
      </c>
      <c r="M42" s="1255"/>
      <c r="N42" s="1256"/>
      <c r="O42" s="441" t="s">
        <v>387</v>
      </c>
      <c r="P42" s="1208"/>
      <c r="Q42" s="1235" t="s">
        <v>359</v>
      </c>
      <c r="R42" s="1236"/>
      <c r="S42" s="1211" t="s">
        <v>333</v>
      </c>
      <c r="T42" s="1211"/>
      <c r="U42" s="1211"/>
      <c r="V42" s="1211"/>
      <c r="W42" s="1211"/>
      <c r="X42" s="1211"/>
      <c r="Y42" s="1212"/>
      <c r="Z42" s="343">
        <v>1</v>
      </c>
      <c r="AA42" s="1230">
        <v>1</v>
      </c>
      <c r="AB42" s="1230">
        <v>1</v>
      </c>
      <c r="AC42" s="1231" t="s">
        <v>388</v>
      </c>
      <c r="AD42" s="1232"/>
      <c r="AE42" s="1232"/>
      <c r="AF42" s="1232"/>
      <c r="AG42" s="1232"/>
      <c r="AH42" s="1232"/>
      <c r="AI42" s="1232"/>
      <c r="AJ42" s="1233">
        <v>1</v>
      </c>
      <c r="AK42" s="1234">
        <f t="shared" si="0"/>
        <v>1</v>
      </c>
    </row>
    <row r="43" spans="1:37" ht="81" customHeight="1">
      <c r="A43" s="464"/>
      <c r="B43" s="487"/>
      <c r="C43" s="1219" t="s">
        <v>41</v>
      </c>
      <c r="D43" s="1248" t="s">
        <v>389</v>
      </c>
      <c r="E43" s="1254" t="s">
        <v>390</v>
      </c>
      <c r="F43" s="1222" t="s">
        <v>28</v>
      </c>
      <c r="G43" s="1223" t="s">
        <v>157</v>
      </c>
      <c r="H43" s="75" t="s">
        <v>330</v>
      </c>
      <c r="I43" s="1252"/>
      <c r="J43" s="1257">
        <v>1</v>
      </c>
      <c r="K43" s="1253"/>
      <c r="L43" s="1244"/>
      <c r="M43" s="1244"/>
      <c r="N43" s="1245"/>
      <c r="O43" s="1258" t="s">
        <v>363</v>
      </c>
      <c r="P43" s="1259"/>
      <c r="Q43" s="1259"/>
      <c r="R43" s="1259"/>
      <c r="S43" s="1259"/>
      <c r="T43" s="1259"/>
      <c r="U43" s="1259"/>
      <c r="V43" s="1259"/>
      <c r="W43" s="1259"/>
      <c r="X43" s="1259"/>
      <c r="Y43" s="1259"/>
      <c r="Z43" s="346" t="s">
        <v>391</v>
      </c>
      <c r="AA43" s="1260" t="s">
        <v>391</v>
      </c>
      <c r="AB43" s="1260" t="s">
        <v>391</v>
      </c>
      <c r="AC43" s="1261" t="s">
        <v>363</v>
      </c>
      <c r="AD43" s="1232"/>
      <c r="AE43" s="1232"/>
      <c r="AF43" s="1232"/>
      <c r="AG43" s="1232"/>
      <c r="AH43" s="1232"/>
      <c r="AI43" s="1232"/>
      <c r="AJ43" s="1233">
        <v>1</v>
      </c>
      <c r="AK43" s="1234">
        <v>0</v>
      </c>
    </row>
    <row r="44" spans="1:37" ht="227.25" customHeight="1">
      <c r="A44" s="464"/>
      <c r="B44" s="487"/>
      <c r="C44" s="1219" t="s">
        <v>145</v>
      </c>
      <c r="D44" s="1254" t="s">
        <v>392</v>
      </c>
      <c r="E44" s="1221" t="s">
        <v>393</v>
      </c>
      <c r="F44" s="1222" t="s">
        <v>394</v>
      </c>
      <c r="G44" s="1262" t="s">
        <v>29</v>
      </c>
      <c r="H44" s="75" t="s">
        <v>330</v>
      </c>
      <c r="I44" s="344">
        <v>0.34</v>
      </c>
      <c r="J44" s="1251">
        <v>0.34</v>
      </c>
      <c r="K44" s="1237">
        <v>0.33</v>
      </c>
      <c r="L44" s="1238"/>
      <c r="M44" s="1237">
        <v>0.33</v>
      </c>
      <c r="N44" s="1239"/>
      <c r="O44" s="441" t="s">
        <v>395</v>
      </c>
      <c r="P44" s="1208"/>
      <c r="Q44" s="1235" t="s">
        <v>396</v>
      </c>
      <c r="R44" s="1236"/>
      <c r="S44" s="1211" t="s">
        <v>333</v>
      </c>
      <c r="T44" s="1211"/>
      <c r="U44" s="1211"/>
      <c r="V44" s="1211"/>
      <c r="W44" s="1211"/>
      <c r="X44" s="1211"/>
      <c r="Y44" s="1212"/>
      <c r="Z44" s="343">
        <v>0.34</v>
      </c>
      <c r="AA44" s="1230">
        <v>0.34</v>
      </c>
      <c r="AB44" s="1230">
        <v>1</v>
      </c>
      <c r="AC44" s="1231" t="s">
        <v>397</v>
      </c>
      <c r="AD44" s="1232"/>
      <c r="AE44" s="1232"/>
      <c r="AF44" s="1232"/>
      <c r="AG44" s="1232"/>
      <c r="AH44" s="1232"/>
      <c r="AI44" s="1232"/>
      <c r="AJ44" s="1233">
        <v>1</v>
      </c>
      <c r="AK44" s="1234">
        <f t="shared" si="0"/>
        <v>0.34</v>
      </c>
    </row>
    <row r="45" spans="1:37" ht="81.75" customHeight="1">
      <c r="A45" s="464"/>
      <c r="B45" s="465" t="s">
        <v>398</v>
      </c>
      <c r="C45" s="1219" t="s">
        <v>46</v>
      </c>
      <c r="D45" s="1254" t="s">
        <v>399</v>
      </c>
      <c r="E45" s="1254" t="s">
        <v>400</v>
      </c>
      <c r="F45" s="1222" t="s">
        <v>401</v>
      </c>
      <c r="G45" s="1262" t="s">
        <v>29</v>
      </c>
      <c r="H45" s="75" t="s">
        <v>330</v>
      </c>
      <c r="I45" s="344">
        <v>0.34</v>
      </c>
      <c r="J45" s="1251">
        <v>0.34</v>
      </c>
      <c r="K45" s="1237">
        <v>0.33</v>
      </c>
      <c r="L45" s="1238"/>
      <c r="M45" s="1237">
        <v>0.33</v>
      </c>
      <c r="N45" s="1239"/>
      <c r="O45" s="441" t="s">
        <v>402</v>
      </c>
      <c r="P45" s="1208"/>
      <c r="Q45" s="1235" t="s">
        <v>403</v>
      </c>
      <c r="R45" s="1236"/>
      <c r="S45" s="1211" t="s">
        <v>333</v>
      </c>
      <c r="T45" s="1211"/>
      <c r="U45" s="1211"/>
      <c r="V45" s="1211"/>
      <c r="W45" s="1211"/>
      <c r="X45" s="1211"/>
      <c r="Y45" s="1212"/>
      <c r="Z45" s="343">
        <v>0.34</v>
      </c>
      <c r="AA45" s="1230">
        <v>0.34</v>
      </c>
      <c r="AB45" s="1230">
        <v>1</v>
      </c>
      <c r="AC45" s="1231" t="s">
        <v>404</v>
      </c>
      <c r="AD45" s="1232"/>
      <c r="AE45" s="1232"/>
      <c r="AF45" s="1232"/>
      <c r="AG45" s="1232"/>
      <c r="AH45" s="1232"/>
      <c r="AI45" s="1232"/>
      <c r="AJ45" s="1233">
        <v>1</v>
      </c>
      <c r="AK45" s="1234">
        <f t="shared" si="0"/>
        <v>0.34</v>
      </c>
    </row>
    <row r="46" spans="1:37" ht="81.75" customHeight="1">
      <c r="A46" s="464"/>
      <c r="B46" s="465"/>
      <c r="C46" s="1219" t="s">
        <v>49</v>
      </c>
      <c r="D46" s="1254" t="s">
        <v>405</v>
      </c>
      <c r="E46" s="1254" t="s">
        <v>406</v>
      </c>
      <c r="F46" s="1222" t="s">
        <v>28</v>
      </c>
      <c r="G46" s="1262" t="s">
        <v>29</v>
      </c>
      <c r="H46" s="75" t="s">
        <v>330</v>
      </c>
      <c r="I46" s="344">
        <v>0.34</v>
      </c>
      <c r="J46" s="1251">
        <v>0.34</v>
      </c>
      <c r="K46" s="1237">
        <v>0.33</v>
      </c>
      <c r="L46" s="1238"/>
      <c r="M46" s="1237">
        <v>0.33</v>
      </c>
      <c r="N46" s="1239"/>
      <c r="O46" s="441" t="s">
        <v>407</v>
      </c>
      <c r="P46" s="1208"/>
      <c r="Q46" s="1235" t="s">
        <v>408</v>
      </c>
      <c r="R46" s="1236"/>
      <c r="S46" s="1211" t="s">
        <v>333</v>
      </c>
      <c r="T46" s="1211"/>
      <c r="U46" s="1211"/>
      <c r="V46" s="1211"/>
      <c r="W46" s="1211"/>
      <c r="X46" s="1211"/>
      <c r="Y46" s="1212"/>
      <c r="Z46" s="343">
        <v>0.34</v>
      </c>
      <c r="AA46" s="1230">
        <v>0.34</v>
      </c>
      <c r="AB46" s="1230">
        <v>1</v>
      </c>
      <c r="AC46" s="1231" t="s">
        <v>409</v>
      </c>
      <c r="AD46" s="1232"/>
      <c r="AE46" s="1232"/>
      <c r="AF46" s="1232"/>
      <c r="AG46" s="1232"/>
      <c r="AH46" s="1232"/>
      <c r="AI46" s="1232"/>
      <c r="AJ46" s="1233">
        <v>1</v>
      </c>
      <c r="AK46" s="1234">
        <f t="shared" si="0"/>
        <v>0.34</v>
      </c>
    </row>
    <row r="47" spans="1:37" ht="233.25" customHeight="1">
      <c r="A47" s="464"/>
      <c r="B47" s="465"/>
      <c r="C47" s="1219" t="s">
        <v>197</v>
      </c>
      <c r="D47" s="1254" t="s">
        <v>410</v>
      </c>
      <c r="E47" s="1254" t="s">
        <v>411</v>
      </c>
      <c r="F47" s="1222" t="s">
        <v>28</v>
      </c>
      <c r="G47" s="1262" t="s">
        <v>29</v>
      </c>
      <c r="H47" s="1263" t="s">
        <v>330</v>
      </c>
      <c r="I47" s="344">
        <v>0.34</v>
      </c>
      <c r="J47" s="1251">
        <v>0.34</v>
      </c>
      <c r="K47" s="1237">
        <v>0.33</v>
      </c>
      <c r="L47" s="1238"/>
      <c r="M47" s="1237">
        <v>0.33</v>
      </c>
      <c r="N47" s="1239"/>
      <c r="O47" s="441" t="s">
        <v>412</v>
      </c>
      <c r="P47" s="1208"/>
      <c r="Q47" s="1235" t="s">
        <v>413</v>
      </c>
      <c r="R47" s="1236"/>
      <c r="S47" s="1211" t="s">
        <v>333</v>
      </c>
      <c r="T47" s="1211"/>
      <c r="U47" s="1211"/>
      <c r="V47" s="1211"/>
      <c r="W47" s="1211"/>
      <c r="X47" s="1211"/>
      <c r="Y47" s="1212"/>
      <c r="Z47" s="343">
        <v>0.34</v>
      </c>
      <c r="AA47" s="1230">
        <v>0.17</v>
      </c>
      <c r="AB47" s="1230">
        <v>0.5</v>
      </c>
      <c r="AC47" s="1231" t="s">
        <v>414</v>
      </c>
      <c r="AD47" s="1232"/>
      <c r="AE47" s="1232"/>
      <c r="AF47" s="1232"/>
      <c r="AG47" s="1232"/>
      <c r="AH47" s="1232"/>
      <c r="AI47" s="1232"/>
      <c r="AJ47" s="1233">
        <v>1</v>
      </c>
      <c r="AK47" s="1234">
        <f t="shared" si="0"/>
        <v>0.17</v>
      </c>
    </row>
    <row r="48" spans="1:37" ht="93.75" customHeight="1" thickBot="1">
      <c r="A48" s="464"/>
      <c r="B48" s="68" t="s">
        <v>415</v>
      </c>
      <c r="C48" s="1264" t="s">
        <v>53</v>
      </c>
      <c r="D48" s="1265" t="s">
        <v>416</v>
      </c>
      <c r="E48" s="1265" t="s">
        <v>417</v>
      </c>
      <c r="F48" s="1266" t="s">
        <v>56</v>
      </c>
      <c r="G48" s="1267" t="s">
        <v>29</v>
      </c>
      <c r="H48" s="76" t="s">
        <v>330</v>
      </c>
      <c r="I48" s="84">
        <v>0.34</v>
      </c>
      <c r="J48" s="1268"/>
      <c r="K48" s="1269">
        <v>0.33</v>
      </c>
      <c r="L48" s="1268"/>
      <c r="M48" s="1269">
        <v>0.33</v>
      </c>
      <c r="N48" s="1270"/>
      <c r="O48" s="1271" t="s">
        <v>418</v>
      </c>
      <c r="P48" s="1272"/>
      <c r="Q48" s="1272"/>
      <c r="R48" s="1272"/>
      <c r="S48" s="1272"/>
      <c r="T48" s="1272"/>
      <c r="U48" s="1272"/>
      <c r="V48" s="1272"/>
      <c r="W48" s="1272"/>
      <c r="X48" s="1272"/>
      <c r="Y48" s="1272"/>
      <c r="Z48" s="1273">
        <v>0.34</v>
      </c>
      <c r="AA48" s="1274">
        <v>0.34</v>
      </c>
      <c r="AB48" s="1274">
        <v>1</v>
      </c>
      <c r="AC48" s="1275" t="s">
        <v>419</v>
      </c>
      <c r="AD48" s="1276"/>
      <c r="AE48" s="1276"/>
      <c r="AF48" s="1276"/>
      <c r="AG48" s="1276"/>
      <c r="AH48" s="1276"/>
      <c r="AI48" s="1276"/>
      <c r="AJ48" s="294">
        <v>1</v>
      </c>
      <c r="AK48" s="295">
        <f t="shared" si="0"/>
        <v>0.34</v>
      </c>
    </row>
    <row r="49" spans="1:38" ht="27" customHeight="1" thickBot="1">
      <c r="A49" s="464"/>
      <c r="B49" s="473"/>
      <c r="C49" s="473"/>
      <c r="D49" s="473"/>
      <c r="E49" s="473"/>
      <c r="F49" s="473"/>
      <c r="G49" s="473"/>
      <c r="H49" s="69"/>
      <c r="I49" s="64"/>
      <c r="O49" s="440" t="s">
        <v>420</v>
      </c>
      <c r="P49" s="440"/>
      <c r="Q49" s="440"/>
      <c r="R49" s="440"/>
      <c r="S49" s="440"/>
      <c r="T49" s="440"/>
      <c r="U49" s="440"/>
      <c r="V49" s="440"/>
      <c r="W49" s="440"/>
      <c r="X49" s="440"/>
      <c r="Y49" s="440"/>
      <c r="Z49" s="215">
        <f>(AVERAGE(Z32:Z42)+AVERAGE(Z44:Z48))/2</f>
        <v>0.51181818181818184</v>
      </c>
      <c r="AA49" s="215">
        <f>(+AA32+AA33+AA34+AA35+AA36+AA37+AA38+AA39+AA40+AA41+AA42+AA44+AA45+AA46+AA47+AA48)/16</f>
        <v>0.54437499999999994</v>
      </c>
      <c r="AB49" s="215">
        <f>(+AB32+AB33+AB34+AB35+AB36+AB37+AB38+AB39+AB40+AB41+AB42+AB44+AB45+AB46+AB47+AB48)/16</f>
        <v>0.90625</v>
      </c>
      <c r="AJ49" s="293">
        <f>AVERAGE(AJ32:AJ48)</f>
        <v>1</v>
      </c>
      <c r="AK49" s="293">
        <f>AVERAGE(AK32:AK48)</f>
        <v>0.51235294117647057</v>
      </c>
    </row>
    <row r="50" spans="1:38" ht="18.75" thickBot="1"/>
    <row r="51" spans="1:38" ht="111" customHeight="1" thickBot="1">
      <c r="B51" s="67">
        <v>2022</v>
      </c>
      <c r="C51" s="1277" t="s">
        <v>0</v>
      </c>
      <c r="D51" s="1278"/>
      <c r="E51" s="1278"/>
      <c r="F51" s="1278"/>
      <c r="G51" s="1279"/>
      <c r="H51" s="253"/>
      <c r="I51" s="253"/>
      <c r="J51" s="253"/>
      <c r="K51" s="253"/>
      <c r="L51" s="253"/>
      <c r="M51" s="253"/>
      <c r="N51" s="253"/>
      <c r="O51" s="253"/>
      <c r="P51" s="253"/>
      <c r="Q51" s="253"/>
      <c r="R51" s="253"/>
      <c r="S51" s="253"/>
      <c r="T51" s="253"/>
      <c r="U51" s="217"/>
      <c r="V51" s="217"/>
      <c r="W51" s="217"/>
      <c r="X51" s="217"/>
      <c r="Y51" s="61"/>
      <c r="Z51" s="61"/>
      <c r="AA51" s="61"/>
      <c r="AC51" s="60"/>
    </row>
    <row r="52" spans="1:38" ht="59.25" customHeight="1" thickBot="1">
      <c r="B52" s="341" t="s">
        <v>1</v>
      </c>
      <c r="C52" s="442" t="s">
        <v>57</v>
      </c>
      <c r="D52" s="443"/>
      <c r="E52" s="443"/>
      <c r="F52" s="443"/>
      <c r="G52" s="444"/>
      <c r="H52" s="253"/>
      <c r="I52" s="253"/>
      <c r="J52" s="253"/>
      <c r="K52" s="253"/>
      <c r="L52" s="253"/>
      <c r="M52" s="253"/>
      <c r="N52" s="253"/>
      <c r="O52" s="253"/>
      <c r="P52" s="253"/>
      <c r="Q52" s="253"/>
      <c r="R52" s="253"/>
      <c r="S52" s="253"/>
      <c r="T52" s="253"/>
      <c r="U52" s="217"/>
      <c r="V52" s="217"/>
      <c r="W52" s="217"/>
      <c r="X52" s="217"/>
      <c r="Y52" s="61"/>
      <c r="Z52" s="61"/>
      <c r="AA52" s="61"/>
      <c r="AC52" s="60"/>
    </row>
    <row r="53" spans="1:38" ht="30.75" customHeight="1">
      <c r="B53" s="341" t="s">
        <v>3</v>
      </c>
      <c r="C53" s="1280">
        <v>2022</v>
      </c>
      <c r="D53" s="1281"/>
      <c r="E53" s="1281"/>
      <c r="F53" s="1281"/>
      <c r="G53" s="1282"/>
      <c r="H53" s="253"/>
      <c r="I53" s="253"/>
      <c r="J53" s="253"/>
      <c r="K53" s="253"/>
      <c r="L53" s="253"/>
      <c r="M53" s="253"/>
      <c r="N53" s="253"/>
      <c r="O53" s="253"/>
      <c r="P53" s="253"/>
      <c r="Q53" s="253"/>
      <c r="R53" s="253"/>
      <c r="S53" s="253"/>
      <c r="T53" s="253"/>
      <c r="U53" s="217"/>
      <c r="V53" s="217"/>
      <c r="W53" s="217"/>
      <c r="X53" s="217"/>
      <c r="Y53" s="61"/>
      <c r="Z53" s="61"/>
      <c r="AA53" s="61"/>
      <c r="AC53" s="60"/>
    </row>
    <row r="54" spans="1:38" ht="42" customHeight="1">
      <c r="B54" s="342" t="s">
        <v>4</v>
      </c>
      <c r="C54" s="1140">
        <v>44592</v>
      </c>
      <c r="D54" s="1141"/>
      <c r="E54" s="1141"/>
      <c r="F54" s="1141"/>
      <c r="G54" s="1142"/>
      <c r="H54" s="253"/>
      <c r="I54" s="253"/>
      <c r="J54" s="253"/>
      <c r="K54" s="253"/>
      <c r="L54" s="253"/>
      <c r="M54" s="253"/>
      <c r="N54" s="253"/>
      <c r="O54" s="253"/>
      <c r="P54" s="253"/>
      <c r="Q54" s="253"/>
      <c r="R54" s="253"/>
      <c r="S54" s="253"/>
      <c r="T54" s="253"/>
      <c r="U54" s="220"/>
      <c r="V54" s="220"/>
      <c r="W54" s="220"/>
      <c r="X54" s="220"/>
      <c r="Y54" s="61"/>
      <c r="Z54" s="61"/>
      <c r="AA54" s="61"/>
      <c r="AC54" s="60"/>
    </row>
    <row r="55" spans="1:38" ht="41.25" customHeight="1">
      <c r="B55" s="342" t="s">
        <v>5</v>
      </c>
      <c r="C55" s="1146" t="s">
        <v>58</v>
      </c>
      <c r="D55" s="1147"/>
      <c r="E55" s="1147"/>
      <c r="F55" s="1147"/>
      <c r="G55" s="1148"/>
      <c r="H55" s="253"/>
      <c r="I55" s="253"/>
      <c r="J55" s="253"/>
      <c r="K55" s="253"/>
      <c r="L55" s="253"/>
      <c r="M55" s="253"/>
      <c r="N55" s="253"/>
      <c r="O55" s="253"/>
      <c r="P55" s="253"/>
      <c r="Q55" s="253"/>
      <c r="R55" s="253"/>
      <c r="S55" s="253"/>
      <c r="T55" s="253"/>
      <c r="U55" s="253"/>
      <c r="V55" s="253"/>
      <c r="W55" s="253"/>
      <c r="X55" s="253"/>
      <c r="Y55" s="61"/>
      <c r="Z55" s="61"/>
      <c r="AA55" s="61"/>
      <c r="AC55" s="60"/>
    </row>
    <row r="56" spans="1:38" ht="72" customHeight="1">
      <c r="B56" s="342" t="s">
        <v>7</v>
      </c>
      <c r="C56" s="1283" t="s">
        <v>59</v>
      </c>
      <c r="D56" s="1284"/>
      <c r="E56" s="1284"/>
      <c r="F56" s="1284"/>
      <c r="G56" s="1285"/>
      <c r="H56" s="253"/>
      <c r="I56" s="253"/>
      <c r="J56" s="253"/>
      <c r="K56" s="253"/>
      <c r="L56" s="253"/>
      <c r="M56" s="253"/>
      <c r="N56" s="253"/>
      <c r="O56" s="253"/>
      <c r="P56" s="253"/>
      <c r="Q56" s="253"/>
      <c r="R56" s="253"/>
      <c r="S56" s="253"/>
      <c r="T56" s="253"/>
      <c r="U56" s="253"/>
      <c r="V56" s="253"/>
      <c r="W56" s="253"/>
      <c r="X56" s="253"/>
      <c r="Y56" s="61"/>
      <c r="Z56" s="61"/>
      <c r="AA56" s="61"/>
      <c r="AC56" s="60"/>
    </row>
    <row r="57" spans="1:38" ht="51" customHeight="1">
      <c r="B57" s="1286" t="s">
        <v>421</v>
      </c>
      <c r="C57" s="1287"/>
      <c r="D57" s="1287"/>
      <c r="E57" s="1287"/>
      <c r="F57" s="1287"/>
      <c r="G57" s="1288"/>
      <c r="H57" s="253"/>
      <c r="I57" s="253"/>
      <c r="J57" s="253"/>
      <c r="K57" s="253"/>
      <c r="L57" s="253"/>
      <c r="M57" s="253"/>
      <c r="N57" s="253"/>
      <c r="O57" s="253"/>
      <c r="P57" s="253"/>
      <c r="Q57" s="253"/>
      <c r="R57" s="253"/>
      <c r="S57" s="253"/>
      <c r="T57" s="253"/>
      <c r="U57" s="253"/>
      <c r="V57" s="253"/>
      <c r="W57" s="253"/>
      <c r="X57" s="253"/>
      <c r="Y57" s="253"/>
      <c r="Z57" s="61"/>
      <c r="AA57" s="61"/>
      <c r="AC57" s="60"/>
    </row>
    <row r="58" spans="1:38" ht="45" customHeight="1">
      <c r="B58" s="342" t="s">
        <v>61</v>
      </c>
      <c r="C58" s="1289" t="s">
        <v>422</v>
      </c>
      <c r="D58" s="1290"/>
      <c r="E58" s="1290"/>
      <c r="F58" s="1290"/>
      <c r="G58" s="1291"/>
      <c r="H58" s="253"/>
      <c r="I58" s="253"/>
      <c r="J58" s="253"/>
      <c r="K58" s="253"/>
      <c r="L58" s="253"/>
      <c r="M58" s="253"/>
      <c r="N58" s="253"/>
      <c r="O58" s="253"/>
      <c r="P58" s="253"/>
      <c r="Q58" s="253"/>
      <c r="R58" s="253"/>
      <c r="S58" s="264"/>
      <c r="T58" s="264"/>
      <c r="U58" s="264"/>
      <c r="V58" s="264"/>
      <c r="W58" s="264"/>
      <c r="X58" s="264"/>
      <c r="Y58" s="61"/>
      <c r="Z58" s="61"/>
      <c r="AA58" s="61"/>
      <c r="AC58" s="60"/>
    </row>
    <row r="59" spans="1:38" ht="51.75" customHeight="1">
      <c r="B59" s="342" t="s">
        <v>12</v>
      </c>
      <c r="C59" s="1289" t="s">
        <v>423</v>
      </c>
      <c r="D59" s="1290"/>
      <c r="E59" s="1290"/>
      <c r="F59" s="1290"/>
      <c r="G59" s="1291"/>
      <c r="H59" s="253"/>
      <c r="I59" s="253"/>
      <c r="J59" s="253"/>
      <c r="K59" s="253"/>
      <c r="L59" s="253"/>
      <c r="M59" s="253"/>
      <c r="N59" s="253"/>
      <c r="O59" s="253"/>
      <c r="P59" s="253"/>
      <c r="Q59" s="253"/>
      <c r="R59" s="253"/>
      <c r="S59" s="264"/>
      <c r="T59" s="264"/>
      <c r="U59" s="264"/>
      <c r="V59" s="264"/>
      <c r="W59" s="264"/>
      <c r="X59" s="264"/>
      <c r="Y59" s="61"/>
      <c r="Z59" s="61"/>
      <c r="AA59" s="61"/>
      <c r="AC59" s="60"/>
    </row>
    <row r="60" spans="1:38" ht="64.5" customHeight="1" thickBot="1">
      <c r="B60" s="224" t="s">
        <v>14</v>
      </c>
      <c r="C60" s="1292" t="s">
        <v>64</v>
      </c>
      <c r="D60" s="1293"/>
      <c r="E60" s="1293"/>
      <c r="F60" s="1293"/>
      <c r="G60" s="1294"/>
      <c r="H60" s="253"/>
      <c r="I60" s="253"/>
      <c r="J60" s="253"/>
      <c r="K60" s="253"/>
      <c r="L60" s="253"/>
      <c r="M60" s="253"/>
      <c r="N60" s="253"/>
      <c r="O60" s="253"/>
      <c r="P60" s="253"/>
      <c r="Q60" s="253"/>
      <c r="R60" s="253"/>
      <c r="S60" s="264"/>
      <c r="T60" s="264"/>
      <c r="U60" s="264"/>
      <c r="V60" s="264"/>
      <c r="W60" s="264"/>
      <c r="X60" s="264"/>
      <c r="Y60" s="61"/>
      <c r="Z60" s="61"/>
      <c r="AA60" s="61"/>
      <c r="AB60" s="61"/>
      <c r="AC60" s="61"/>
      <c r="AD60" s="61"/>
      <c r="AE60" s="61"/>
      <c r="AF60" s="61"/>
      <c r="AG60" s="61"/>
      <c r="AH60" s="61"/>
      <c r="AI60" s="61"/>
    </row>
    <row r="61" spans="1:38" ht="36.75" customHeight="1" thickBot="1">
      <c r="B61" s="464"/>
      <c r="C61" s="464"/>
      <c r="D61" s="464"/>
      <c r="E61" s="464"/>
      <c r="F61" s="464"/>
      <c r="G61" s="464"/>
      <c r="H61" s="65"/>
      <c r="I61" s="253"/>
      <c r="J61" s="253"/>
      <c r="K61" s="253"/>
      <c r="L61" s="253"/>
      <c r="M61" s="253"/>
      <c r="N61" s="253"/>
      <c r="O61" s="253"/>
      <c r="P61" s="253"/>
      <c r="Q61" s="253"/>
      <c r="R61" s="253"/>
      <c r="S61" s="61"/>
      <c r="T61" s="61"/>
      <c r="U61" s="61"/>
      <c r="V61" s="61"/>
      <c r="W61" s="61"/>
      <c r="X61" s="61"/>
      <c r="Y61" s="61"/>
      <c r="Z61" s="61"/>
      <c r="AA61" s="1295" t="s">
        <v>309</v>
      </c>
      <c r="AB61" s="1296"/>
      <c r="AC61" s="1296"/>
      <c r="AD61" s="1296"/>
      <c r="AE61" s="1296"/>
      <c r="AF61" s="1296"/>
      <c r="AG61" s="1296"/>
      <c r="AH61" s="1296"/>
      <c r="AI61" s="1296"/>
      <c r="AJ61" s="1296"/>
      <c r="AK61" s="1296"/>
      <c r="AL61" s="1297"/>
    </row>
    <row r="62" spans="1:38" ht="66" customHeight="1">
      <c r="B62" s="1182" t="s">
        <v>424</v>
      </c>
      <c r="C62" s="1298" t="s">
        <v>425</v>
      </c>
      <c r="D62" s="1183" t="s">
        <v>426</v>
      </c>
      <c r="E62" s="1183" t="s">
        <v>427</v>
      </c>
      <c r="F62" s="1183" t="s">
        <v>428</v>
      </c>
      <c r="G62" s="1186" t="s">
        <v>429</v>
      </c>
      <c r="H62" s="1299"/>
      <c r="I62" s="1186" t="s">
        <v>430</v>
      </c>
      <c r="J62" s="1299"/>
      <c r="K62" s="1299"/>
      <c r="L62" s="1300"/>
      <c r="M62" s="1186" t="s">
        <v>23</v>
      </c>
      <c r="N62" s="1300"/>
      <c r="O62" s="1301" t="s">
        <v>310</v>
      </c>
      <c r="P62" s="1295" t="s">
        <v>431</v>
      </c>
      <c r="Q62" s="1302"/>
      <c r="R62" s="1303" t="s">
        <v>312</v>
      </c>
      <c r="S62" s="1304" t="s">
        <v>313</v>
      </c>
      <c r="T62" s="1305"/>
      <c r="U62" s="1305"/>
      <c r="V62" s="1305"/>
      <c r="W62" s="1305"/>
      <c r="X62" s="1306"/>
      <c r="Y62" s="1304" t="s">
        <v>314</v>
      </c>
      <c r="Z62" s="1305"/>
      <c r="AA62" s="1307" t="s">
        <v>315</v>
      </c>
      <c r="AB62" s="1193"/>
      <c r="AC62" s="1194" t="s">
        <v>316</v>
      </c>
      <c r="AD62" s="1194" t="s">
        <v>317</v>
      </c>
      <c r="AE62" s="1192" t="s">
        <v>318</v>
      </c>
      <c r="AF62" s="1193"/>
      <c r="AG62" s="1194" t="s">
        <v>317</v>
      </c>
      <c r="AH62" s="1192" t="s">
        <v>319</v>
      </c>
      <c r="AI62" s="1193"/>
      <c r="AJ62" s="1194" t="s">
        <v>317</v>
      </c>
      <c r="AK62" s="1192" t="s">
        <v>320</v>
      </c>
      <c r="AL62" s="1195"/>
    </row>
    <row r="63" spans="1:38" ht="66" customHeight="1" thickBot="1">
      <c r="B63" s="478"/>
      <c r="C63" s="548"/>
      <c r="D63" s="1196"/>
      <c r="E63" s="1196"/>
      <c r="F63" s="1196"/>
      <c r="G63" s="488"/>
      <c r="H63" s="556"/>
      <c r="I63" s="488"/>
      <c r="J63" s="556"/>
      <c r="K63" s="556"/>
      <c r="L63" s="559"/>
      <c r="M63" s="488"/>
      <c r="N63" s="559"/>
      <c r="O63" s="555"/>
      <c r="P63" s="249" t="s">
        <v>321</v>
      </c>
      <c r="Q63" s="1308" t="s">
        <v>322</v>
      </c>
      <c r="R63" s="565"/>
      <c r="S63" s="550"/>
      <c r="T63" s="551"/>
      <c r="U63" s="551"/>
      <c r="V63" s="551"/>
      <c r="W63" s="551"/>
      <c r="X63" s="552"/>
      <c r="Y63" s="550"/>
      <c r="Z63" s="551"/>
      <c r="AA63" s="347" t="s">
        <v>323</v>
      </c>
      <c r="AB63" s="1309" t="s">
        <v>324</v>
      </c>
      <c r="AC63" s="508"/>
      <c r="AD63" s="508"/>
      <c r="AE63" s="1309" t="s">
        <v>323</v>
      </c>
      <c r="AF63" s="1309" t="s">
        <v>324</v>
      </c>
      <c r="AG63" s="508"/>
      <c r="AH63" s="1309" t="s">
        <v>323</v>
      </c>
      <c r="AI63" s="1309" t="s">
        <v>324</v>
      </c>
      <c r="AJ63" s="508"/>
      <c r="AK63" s="1203" t="s">
        <v>325</v>
      </c>
      <c r="AL63" s="1204" t="s">
        <v>326</v>
      </c>
    </row>
    <row r="64" spans="1:38" ht="129.75" customHeight="1" thickBot="1">
      <c r="B64" s="266" t="s">
        <v>432</v>
      </c>
      <c r="C64" s="265" t="s">
        <v>433</v>
      </c>
      <c r="D64" s="265" t="s">
        <v>434</v>
      </c>
      <c r="E64" s="267" t="s">
        <v>435</v>
      </c>
      <c r="F64" s="267" t="s">
        <v>436</v>
      </c>
      <c r="G64" s="557" t="s">
        <v>437</v>
      </c>
      <c r="H64" s="558"/>
      <c r="I64" s="560" t="s">
        <v>438</v>
      </c>
      <c r="J64" s="561"/>
      <c r="K64" s="561"/>
      <c r="L64" s="562"/>
      <c r="M64" s="563" t="s">
        <v>439</v>
      </c>
      <c r="N64" s="564"/>
      <c r="O64" s="268" t="s">
        <v>330</v>
      </c>
      <c r="P64" s="269">
        <v>1</v>
      </c>
      <c r="Q64" s="1310" t="s">
        <v>391</v>
      </c>
      <c r="R64" s="553" t="s">
        <v>363</v>
      </c>
      <c r="S64" s="554"/>
      <c r="T64" s="554"/>
      <c r="U64" s="554"/>
      <c r="V64" s="554"/>
      <c r="W64" s="554"/>
      <c r="X64" s="554"/>
      <c r="Y64" s="554"/>
      <c r="Z64" s="554"/>
      <c r="AA64" s="303" t="s">
        <v>391</v>
      </c>
      <c r="AB64" s="1311" t="s">
        <v>391</v>
      </c>
      <c r="AC64" s="1312" t="s">
        <v>440</v>
      </c>
      <c r="AD64" s="1313"/>
      <c r="AE64" s="1276"/>
      <c r="AF64" s="1276"/>
      <c r="AG64" s="1276"/>
      <c r="AH64" s="1276"/>
      <c r="AI64" s="1276"/>
      <c r="AJ64" s="1276"/>
      <c r="AK64" s="1314">
        <v>1</v>
      </c>
      <c r="AL64" s="1315">
        <v>0</v>
      </c>
    </row>
    <row r="66" spans="26:43" ht="18.75" thickBot="1">
      <c r="Z66" s="271"/>
      <c r="AA66" s="272"/>
      <c r="AB66" s="272"/>
      <c r="AC66" s="273"/>
      <c r="AD66" s="272"/>
      <c r="AE66" s="272"/>
      <c r="AF66" s="272"/>
      <c r="AG66" s="272"/>
      <c r="AH66" s="272"/>
      <c r="AI66" s="272"/>
      <c r="AJ66" s="272"/>
      <c r="AK66" s="272"/>
      <c r="AL66" s="272"/>
      <c r="AM66" s="272"/>
      <c r="AN66" s="272"/>
      <c r="AO66" s="272"/>
      <c r="AP66" s="272"/>
      <c r="AQ66" s="274"/>
    </row>
    <row r="67" spans="26:43" ht="18.75" thickBot="1">
      <c r="Z67" s="275"/>
      <c r="AA67" s="566" t="s">
        <v>441</v>
      </c>
      <c r="AB67" s="566"/>
      <c r="AC67" s="1316" t="s">
        <v>442</v>
      </c>
      <c r="AD67" s="1316"/>
      <c r="AE67" s="1316"/>
      <c r="AF67" s="1316"/>
      <c r="AG67" s="1316"/>
      <c r="AH67" s="1316"/>
      <c r="AI67" s="270"/>
      <c r="AJ67" s="270"/>
      <c r="AK67" s="270"/>
      <c r="AL67" s="270"/>
      <c r="AM67" s="270"/>
      <c r="AN67" s="270"/>
      <c r="AO67" s="270"/>
      <c r="AP67" s="270"/>
      <c r="AQ67" s="276"/>
    </row>
    <row r="68" spans="26:43" ht="18.75" thickBot="1">
      <c r="Z68" s="275"/>
      <c r="AA68" s="270"/>
      <c r="AB68" s="270"/>
      <c r="AC68" s="270"/>
      <c r="AD68" s="270"/>
      <c r="AE68" s="270"/>
      <c r="AF68" s="270"/>
      <c r="AG68" s="270"/>
      <c r="AH68" s="270"/>
      <c r="AI68" s="270"/>
      <c r="AJ68" s="270"/>
      <c r="AK68" s="566" t="s">
        <v>443</v>
      </c>
      <c r="AL68" s="566"/>
      <c r="AM68" s="1316" t="s">
        <v>444</v>
      </c>
      <c r="AN68" s="1316"/>
      <c r="AO68" s="1316"/>
      <c r="AP68" s="270"/>
      <c r="AQ68" s="276"/>
    </row>
    <row r="69" spans="26:43" ht="18.75" thickBot="1">
      <c r="Z69" s="275"/>
      <c r="AA69" s="566" t="s">
        <v>445</v>
      </c>
      <c r="AB69" s="566"/>
      <c r="AC69" s="1316" t="s">
        <v>446</v>
      </c>
      <c r="AD69" s="1316"/>
      <c r="AE69" s="1316"/>
      <c r="AF69" s="1316"/>
      <c r="AG69" s="1316"/>
      <c r="AH69" s="1316"/>
      <c r="AI69" s="270"/>
      <c r="AJ69" s="270"/>
      <c r="AK69" s="566"/>
      <c r="AL69" s="566"/>
      <c r="AM69" s="1316"/>
      <c r="AN69" s="1316"/>
      <c r="AO69" s="1316"/>
      <c r="AP69" s="270"/>
      <c r="AQ69" s="276"/>
    </row>
    <row r="70" spans="26:43" ht="18.75" thickBot="1">
      <c r="Z70" s="275"/>
      <c r="AA70" s="566"/>
      <c r="AB70" s="566"/>
      <c r="AC70" s="1316"/>
      <c r="AD70" s="1316"/>
      <c r="AE70" s="1316"/>
      <c r="AF70" s="1316"/>
      <c r="AG70" s="1316"/>
      <c r="AH70" s="1316"/>
      <c r="AI70" s="270"/>
      <c r="AJ70" s="270"/>
      <c r="AK70" s="270"/>
      <c r="AL70" s="270"/>
      <c r="AM70" s="270"/>
      <c r="AN70" s="270"/>
      <c r="AO70" s="270"/>
      <c r="AP70" s="270"/>
      <c r="AQ70" s="276"/>
    </row>
    <row r="71" spans="26:43" ht="18.75" thickBot="1">
      <c r="Z71" s="275"/>
      <c r="AA71" s="270"/>
      <c r="AB71" s="270"/>
      <c r="AC71" s="270"/>
      <c r="AD71" s="270"/>
      <c r="AE71" s="270"/>
      <c r="AF71" s="270"/>
      <c r="AG71" s="270"/>
      <c r="AH71" s="270"/>
      <c r="AI71" s="270"/>
      <c r="AJ71" s="270"/>
      <c r="AK71" s="566" t="s">
        <v>447</v>
      </c>
      <c r="AL71" s="566"/>
      <c r="AM71" s="1316" t="s">
        <v>448</v>
      </c>
      <c r="AN71" s="1316"/>
      <c r="AO71" s="1316"/>
      <c r="AP71" s="270"/>
      <c r="AQ71" s="276"/>
    </row>
    <row r="72" spans="26:43" ht="18.75" thickBot="1">
      <c r="Z72" s="275"/>
      <c r="AA72" s="566" t="s">
        <v>449</v>
      </c>
      <c r="AB72" s="566"/>
      <c r="AC72" s="1316" t="s">
        <v>450</v>
      </c>
      <c r="AD72" s="1316"/>
      <c r="AE72" s="1316"/>
      <c r="AF72" s="1316"/>
      <c r="AG72" s="1316"/>
      <c r="AH72" s="1316"/>
      <c r="AI72" s="270"/>
      <c r="AJ72" s="270"/>
      <c r="AK72" s="566"/>
      <c r="AL72" s="566"/>
      <c r="AM72" s="1316"/>
      <c r="AN72" s="1316"/>
      <c r="AO72" s="1316"/>
      <c r="AP72" s="270"/>
      <c r="AQ72" s="276"/>
    </row>
    <row r="73" spans="26:43" ht="18.75" thickBot="1">
      <c r="Z73" s="275"/>
      <c r="AA73" s="566"/>
      <c r="AB73" s="566"/>
      <c r="AC73" s="1316"/>
      <c r="AD73" s="1316"/>
      <c r="AE73" s="1316"/>
      <c r="AF73" s="1316"/>
      <c r="AG73" s="1316"/>
      <c r="AH73" s="1316"/>
      <c r="AI73" s="270"/>
      <c r="AJ73" s="270"/>
      <c r="AK73" s="567" t="s">
        <v>451</v>
      </c>
      <c r="AL73" s="567"/>
      <c r="AM73" s="567"/>
      <c r="AN73" s="567"/>
      <c r="AO73" s="567"/>
      <c r="AP73" s="270"/>
      <c r="AQ73" s="276"/>
    </row>
    <row r="74" spans="26:43" ht="15" customHeight="1" thickBot="1">
      <c r="Z74" s="275"/>
      <c r="AA74" s="270"/>
      <c r="AB74" s="270"/>
      <c r="AC74" s="270"/>
      <c r="AD74" s="270"/>
      <c r="AE74" s="270"/>
      <c r="AF74" s="270"/>
      <c r="AG74" s="270"/>
      <c r="AH74" s="270"/>
      <c r="AI74" s="270"/>
      <c r="AJ74" s="270"/>
      <c r="AK74" s="567"/>
      <c r="AL74" s="567"/>
      <c r="AM74" s="567"/>
      <c r="AN74" s="567"/>
      <c r="AO74" s="567"/>
      <c r="AP74" s="270"/>
      <c r="AQ74" s="276"/>
    </row>
    <row r="75" spans="26:43" ht="32.25" customHeight="1" thickBot="1">
      <c r="Z75" s="275"/>
      <c r="AA75" s="566" t="s">
        <v>452</v>
      </c>
      <c r="AB75" s="566"/>
      <c r="AC75" s="1316" t="s">
        <v>453</v>
      </c>
      <c r="AD75" s="1316"/>
      <c r="AE75" s="1316"/>
      <c r="AF75" s="1316"/>
      <c r="AG75" s="1316"/>
      <c r="AH75" s="1316"/>
      <c r="AI75" s="270"/>
      <c r="AJ75" s="270"/>
      <c r="AK75" s="567"/>
      <c r="AL75" s="567"/>
      <c r="AM75" s="567"/>
      <c r="AN75" s="567"/>
      <c r="AO75" s="567"/>
      <c r="AP75" s="270"/>
      <c r="AQ75" s="276"/>
    </row>
    <row r="76" spans="26:43" ht="18.75" thickBot="1">
      <c r="Z76" s="275"/>
      <c r="AA76" s="567" t="s">
        <v>451</v>
      </c>
      <c r="AB76" s="567"/>
      <c r="AC76" s="567"/>
      <c r="AD76" s="567"/>
      <c r="AE76" s="567"/>
      <c r="AF76" s="567"/>
      <c r="AG76" s="567"/>
      <c r="AH76" s="567"/>
      <c r="AI76" s="567"/>
      <c r="AJ76" s="567"/>
      <c r="AK76" s="567"/>
      <c r="AL76" s="567"/>
      <c r="AM76" s="567"/>
      <c r="AN76" s="567"/>
      <c r="AO76" s="567"/>
      <c r="AP76" s="270"/>
      <c r="AQ76" s="276"/>
    </row>
    <row r="77" spans="26:43" ht="18.75" customHeight="1" thickBot="1">
      <c r="Z77" s="275"/>
      <c r="AA77" s="1317" t="s">
        <v>67</v>
      </c>
      <c r="AB77" s="1318"/>
      <c r="AC77" s="1318"/>
      <c r="AD77" s="1319"/>
      <c r="AE77" s="1317" t="s">
        <v>68</v>
      </c>
      <c r="AF77" s="1318"/>
      <c r="AG77" s="1318"/>
      <c r="AH77" s="1318"/>
      <c r="AI77" s="1318"/>
      <c r="AJ77" s="1318"/>
      <c r="AK77" s="1318"/>
      <c r="AL77" s="1319"/>
      <c r="AM77" s="1317" t="s">
        <v>69</v>
      </c>
      <c r="AN77" s="1318"/>
      <c r="AO77" s="1318"/>
      <c r="AP77" s="1319"/>
      <c r="AQ77" s="276"/>
    </row>
    <row r="78" spans="26:43" ht="49.5" customHeight="1" thickBot="1">
      <c r="Z78" s="275"/>
      <c r="AA78" s="1320" t="s">
        <v>70</v>
      </c>
      <c r="AB78" s="1320" t="s">
        <v>71</v>
      </c>
      <c r="AC78" s="1320" t="s">
        <v>72</v>
      </c>
      <c r="AD78" s="1320" t="s">
        <v>73</v>
      </c>
      <c r="AE78" s="1320" t="s">
        <v>74</v>
      </c>
      <c r="AF78" s="1320" t="s">
        <v>454</v>
      </c>
      <c r="AG78" s="1321" t="s">
        <v>455</v>
      </c>
      <c r="AH78" s="1321"/>
      <c r="AI78" s="1321" t="s">
        <v>75</v>
      </c>
      <c r="AJ78" s="1321"/>
      <c r="AK78" s="1321" t="s">
        <v>76</v>
      </c>
      <c r="AL78" s="1321"/>
      <c r="AM78" s="1320" t="s">
        <v>77</v>
      </c>
      <c r="AN78" s="1320" t="s">
        <v>78</v>
      </c>
      <c r="AO78" s="1320" t="s">
        <v>79</v>
      </c>
      <c r="AP78" s="1320" t="s">
        <v>80</v>
      </c>
      <c r="AQ78" s="277"/>
    </row>
    <row r="79" spans="26:43" ht="105.75" thickBot="1">
      <c r="Z79" s="275"/>
      <c r="AA79" s="1322" t="s">
        <v>81</v>
      </c>
      <c r="AB79" s="1323" t="s">
        <v>456</v>
      </c>
      <c r="AC79" s="1322" t="s">
        <v>457</v>
      </c>
      <c r="AD79" s="1322" t="s">
        <v>84</v>
      </c>
      <c r="AE79" s="1322" t="s">
        <v>458</v>
      </c>
      <c r="AF79" s="1322" t="s">
        <v>459</v>
      </c>
      <c r="AG79" s="1324" t="s">
        <v>460</v>
      </c>
      <c r="AH79" s="1324"/>
      <c r="AI79" s="1324" t="s">
        <v>93</v>
      </c>
      <c r="AJ79" s="1324"/>
      <c r="AK79" s="1324" t="s">
        <v>94</v>
      </c>
      <c r="AL79" s="1324"/>
      <c r="AM79" s="1323" t="s">
        <v>461</v>
      </c>
      <c r="AN79" s="1323" t="s">
        <v>462</v>
      </c>
      <c r="AO79" s="1323" t="s">
        <v>438</v>
      </c>
      <c r="AP79" s="1323" t="s">
        <v>438</v>
      </c>
      <c r="AQ79" s="277"/>
    </row>
    <row r="80" spans="26:43" ht="18.75" thickBot="1">
      <c r="Z80" s="278"/>
      <c r="AA80" s="279" t="s">
        <v>463</v>
      </c>
      <c r="AB80" s="280"/>
      <c r="AC80" s="280"/>
      <c r="AD80" s="280"/>
      <c r="AE80" s="280"/>
      <c r="AF80" s="280"/>
      <c r="AG80" s="280"/>
      <c r="AH80" s="281"/>
      <c r="AI80" s="281"/>
      <c r="AJ80" s="281"/>
      <c r="AK80" s="281"/>
      <c r="AL80" s="281"/>
      <c r="AM80" s="281"/>
      <c r="AN80" s="281"/>
      <c r="AO80" s="281"/>
      <c r="AP80" s="281"/>
      <c r="AQ80" s="282"/>
    </row>
    <row r="81" spans="1:37" ht="110.25" customHeight="1" thickBot="1">
      <c r="B81" s="67">
        <v>2022</v>
      </c>
      <c r="C81" s="510" t="s">
        <v>0</v>
      </c>
      <c r="D81" s="511"/>
      <c r="E81" s="511"/>
      <c r="F81" s="511"/>
      <c r="G81" s="512"/>
      <c r="H81" s="216"/>
      <c r="I81" s="217"/>
      <c r="J81" s="217"/>
      <c r="K81" s="217"/>
      <c r="L81" s="217"/>
      <c r="M81" s="217"/>
      <c r="N81" s="217"/>
      <c r="O81" s="61"/>
      <c r="AC81" s="60"/>
    </row>
    <row r="82" spans="1:37" ht="60.75" customHeight="1" thickBot="1">
      <c r="B82" s="1325" t="s">
        <v>1</v>
      </c>
      <c r="C82" s="442" t="s">
        <v>2</v>
      </c>
      <c r="D82" s="443"/>
      <c r="E82" s="443"/>
      <c r="F82" s="443"/>
      <c r="G82" s="444"/>
      <c r="H82" s="217"/>
      <c r="I82" s="216"/>
      <c r="J82" s="216"/>
      <c r="K82" s="216"/>
      <c r="L82" s="216"/>
      <c r="M82" s="216"/>
      <c r="N82" s="216"/>
      <c r="O82" s="61"/>
      <c r="AC82" s="60"/>
    </row>
    <row r="83" spans="1:37" ht="30.75" customHeight="1">
      <c r="B83" s="348" t="s">
        <v>3</v>
      </c>
      <c r="C83" s="1280">
        <v>2022</v>
      </c>
      <c r="D83" s="1281"/>
      <c r="E83" s="1281"/>
      <c r="F83" s="1281"/>
      <c r="G83" s="1282"/>
      <c r="H83" s="220"/>
      <c r="I83" s="217"/>
      <c r="J83" s="217"/>
      <c r="K83" s="217"/>
      <c r="L83" s="217"/>
      <c r="M83" s="217"/>
      <c r="N83" s="217"/>
      <c r="O83" s="61"/>
      <c r="P83" s="61"/>
      <c r="Q83" s="61"/>
      <c r="R83" s="61"/>
      <c r="S83" s="61"/>
      <c r="T83" s="61"/>
      <c r="U83" s="61"/>
      <c r="V83" s="61"/>
      <c r="W83" s="61"/>
      <c r="X83" s="61"/>
      <c r="AC83" s="60"/>
    </row>
    <row r="84" spans="1:37" ht="42" customHeight="1">
      <c r="B84" s="349" t="s">
        <v>4</v>
      </c>
      <c r="C84" s="1140">
        <v>44592</v>
      </c>
      <c r="D84" s="1141"/>
      <c r="E84" s="1141"/>
      <c r="F84" s="1141"/>
      <c r="G84" s="1142"/>
      <c r="H84" s="216"/>
      <c r="I84" s="216"/>
      <c r="J84" s="216"/>
      <c r="K84" s="216"/>
      <c r="L84" s="220"/>
      <c r="M84" s="220"/>
      <c r="N84" s="220"/>
      <c r="O84" s="61"/>
      <c r="P84" s="61"/>
      <c r="Q84" s="61"/>
      <c r="R84" s="61"/>
      <c r="S84" s="61"/>
      <c r="T84" s="61"/>
      <c r="U84" s="61"/>
      <c r="V84" s="61"/>
      <c r="W84" s="61"/>
      <c r="X84" s="61"/>
      <c r="AC84" s="60"/>
    </row>
    <row r="85" spans="1:37" ht="50.25" customHeight="1" thickBot="1">
      <c r="B85" s="349" t="s">
        <v>5</v>
      </c>
      <c r="C85" s="1283" t="s">
        <v>464</v>
      </c>
      <c r="D85" s="1284"/>
      <c r="E85" s="1284"/>
      <c r="F85" s="1284"/>
      <c r="G85" s="1285"/>
      <c r="H85" s="217"/>
      <c r="I85" s="216"/>
      <c r="J85" s="216"/>
      <c r="K85" s="216"/>
      <c r="L85" s="253"/>
      <c r="M85" s="253"/>
      <c r="N85" s="253"/>
      <c r="O85" s="61"/>
      <c r="AC85" s="60"/>
    </row>
    <row r="86" spans="1:37" ht="50.25" customHeight="1" thickBot="1">
      <c r="B86" s="437" t="s">
        <v>108</v>
      </c>
      <c r="C86" s="438"/>
      <c r="D86" s="438"/>
      <c r="E86" s="438"/>
      <c r="F86" s="438"/>
      <c r="G86" s="439"/>
      <c r="H86" s="220"/>
      <c r="I86" s="216"/>
      <c r="J86" s="216"/>
      <c r="K86" s="216"/>
      <c r="L86" s="217"/>
      <c r="M86" s="217"/>
      <c r="N86" s="217"/>
      <c r="O86" s="61"/>
      <c r="AC86" s="60"/>
    </row>
    <row r="87" spans="1:37" s="237" customFormat="1" ht="40.5" customHeight="1">
      <c r="A87" s="60"/>
      <c r="B87" s="254" t="s">
        <v>61</v>
      </c>
      <c r="C87" s="542" t="s">
        <v>465</v>
      </c>
      <c r="D87" s="543"/>
      <c r="E87" s="543"/>
      <c r="F87" s="543"/>
      <c r="G87" s="544"/>
      <c r="H87" s="216"/>
      <c r="I87" s="216"/>
      <c r="J87" s="216"/>
      <c r="K87" s="216"/>
      <c r="L87" s="255"/>
      <c r="M87" s="255"/>
      <c r="N87" s="255"/>
      <c r="O87" s="64"/>
    </row>
    <row r="88" spans="1:37" s="237" customFormat="1" ht="40.5" customHeight="1">
      <c r="A88" s="60"/>
      <c r="B88" s="342" t="s">
        <v>12</v>
      </c>
      <c r="C88" s="1326" t="s">
        <v>466</v>
      </c>
      <c r="D88" s="1327"/>
      <c r="E88" s="1327"/>
      <c r="F88" s="1327"/>
      <c r="G88" s="1328"/>
      <c r="H88" s="217"/>
      <c r="I88" s="256"/>
      <c r="J88" s="256"/>
      <c r="K88" s="256"/>
      <c r="L88" s="256"/>
      <c r="M88" s="256"/>
      <c r="N88" s="256"/>
      <c r="O88" s="64"/>
    </row>
    <row r="89" spans="1:37" s="237" customFormat="1" ht="65.25" customHeight="1" thickBot="1">
      <c r="A89" s="60"/>
      <c r="B89" s="224" t="s">
        <v>14</v>
      </c>
      <c r="C89" s="1329" t="s">
        <v>467</v>
      </c>
      <c r="D89" s="1330"/>
      <c r="E89" s="1330"/>
      <c r="F89" s="1330"/>
      <c r="G89" s="1331"/>
      <c r="H89" s="257"/>
      <c r="I89" s="256"/>
      <c r="J89" s="256"/>
      <c r="K89" s="256"/>
      <c r="L89" s="256"/>
      <c r="M89" s="256"/>
      <c r="N89" s="256"/>
      <c r="O89" s="64"/>
      <c r="P89" s="64"/>
      <c r="Q89" s="64"/>
      <c r="R89" s="64"/>
      <c r="S89" s="64"/>
      <c r="T89" s="64"/>
      <c r="U89" s="64"/>
      <c r="V89" s="64"/>
      <c r="W89" s="64"/>
      <c r="X89" s="64"/>
      <c r="Y89" s="64"/>
    </row>
    <row r="90" spans="1:37" ht="32.25" customHeight="1" thickBot="1">
      <c r="B90" s="258"/>
      <c r="C90" s="259"/>
      <c r="D90" s="256"/>
      <c r="E90" s="256"/>
      <c r="F90" s="260"/>
      <c r="G90" s="256"/>
      <c r="H90" s="256"/>
      <c r="I90" s="256"/>
      <c r="J90" s="256"/>
      <c r="K90" s="256"/>
      <c r="L90" s="256"/>
      <c r="M90" s="256"/>
      <c r="N90" s="256"/>
      <c r="O90" s="61"/>
      <c r="P90" s="61"/>
      <c r="Q90" s="61"/>
      <c r="R90" s="61"/>
      <c r="S90" s="61"/>
      <c r="T90" s="61"/>
      <c r="U90" s="61"/>
      <c r="V90" s="61"/>
      <c r="W90" s="61"/>
      <c r="X90" s="61"/>
      <c r="Y90" s="61"/>
      <c r="Z90" s="1295" t="s">
        <v>309</v>
      </c>
      <c r="AA90" s="1296"/>
      <c r="AB90" s="1296"/>
      <c r="AC90" s="1296"/>
      <c r="AD90" s="1296"/>
      <c r="AE90" s="1296"/>
      <c r="AF90" s="1296"/>
      <c r="AG90" s="1296"/>
      <c r="AH90" s="1296"/>
      <c r="AI90" s="1296"/>
      <c r="AJ90" s="1296"/>
      <c r="AK90" s="1297"/>
    </row>
    <row r="91" spans="1:37" ht="58.5" customHeight="1">
      <c r="B91" s="1182" t="s">
        <v>18</v>
      </c>
      <c r="C91" s="1183" t="s">
        <v>19</v>
      </c>
      <c r="D91" s="1183" t="s">
        <v>20</v>
      </c>
      <c r="E91" s="1183" t="s">
        <v>21</v>
      </c>
      <c r="F91" s="1183" t="s">
        <v>22</v>
      </c>
      <c r="G91" s="1185" t="s">
        <v>23</v>
      </c>
      <c r="H91" s="1185" t="s">
        <v>310</v>
      </c>
      <c r="I91" s="1182" t="s">
        <v>431</v>
      </c>
      <c r="J91" s="1183"/>
      <c r="K91" s="1183"/>
      <c r="L91" s="1183"/>
      <c r="M91" s="1183"/>
      <c r="N91" s="1184"/>
      <c r="O91" s="1187" t="s">
        <v>312</v>
      </c>
      <c r="P91" s="1188"/>
      <c r="Q91" s="1189" t="s">
        <v>313</v>
      </c>
      <c r="R91" s="1190"/>
      <c r="S91" s="1188" t="s">
        <v>314</v>
      </c>
      <c r="T91" s="1188"/>
      <c r="U91" s="1188"/>
      <c r="V91" s="1188"/>
      <c r="W91" s="1188"/>
      <c r="X91" s="1188"/>
      <c r="Y91" s="1332"/>
      <c r="Z91" s="1192" t="s">
        <v>315</v>
      </c>
      <c r="AA91" s="1193"/>
      <c r="AB91" s="1333" t="s">
        <v>316</v>
      </c>
      <c r="AC91" s="1194" t="s">
        <v>317</v>
      </c>
      <c r="AD91" s="1192" t="s">
        <v>318</v>
      </c>
      <c r="AE91" s="1193"/>
      <c r="AF91" s="1194" t="s">
        <v>317</v>
      </c>
      <c r="AG91" s="1192" t="s">
        <v>319</v>
      </c>
      <c r="AH91" s="1193"/>
      <c r="AI91" s="1194" t="s">
        <v>317</v>
      </c>
      <c r="AJ91" s="1192" t="s">
        <v>320</v>
      </c>
      <c r="AK91" s="1195"/>
    </row>
    <row r="92" spans="1:37" ht="58.5" customHeight="1" thickBot="1">
      <c r="B92" s="478"/>
      <c r="C92" s="1196"/>
      <c r="D92" s="1196"/>
      <c r="E92" s="1196"/>
      <c r="F92" s="1196"/>
      <c r="G92" s="1197"/>
      <c r="H92" s="1197"/>
      <c r="I92" s="489" t="s">
        <v>321</v>
      </c>
      <c r="J92" s="1198"/>
      <c r="K92" s="1198"/>
      <c r="L92" s="1198" t="s">
        <v>322</v>
      </c>
      <c r="M92" s="1198"/>
      <c r="N92" s="1334"/>
      <c r="O92" s="462"/>
      <c r="P92" s="1200"/>
      <c r="Q92" s="460"/>
      <c r="R92" s="461"/>
      <c r="S92" s="1200"/>
      <c r="T92" s="1200"/>
      <c r="U92" s="1200"/>
      <c r="V92" s="1200"/>
      <c r="W92" s="1200"/>
      <c r="X92" s="1200"/>
      <c r="Y92" s="1335"/>
      <c r="Z92" s="1309" t="s">
        <v>323</v>
      </c>
      <c r="AA92" s="1309" t="s">
        <v>324</v>
      </c>
      <c r="AB92" s="546"/>
      <c r="AC92" s="508"/>
      <c r="AD92" s="1309" t="s">
        <v>323</v>
      </c>
      <c r="AE92" s="1309" t="s">
        <v>324</v>
      </c>
      <c r="AF92" s="508"/>
      <c r="AG92" s="1309" t="s">
        <v>323</v>
      </c>
      <c r="AH92" s="1309" t="s">
        <v>324</v>
      </c>
      <c r="AI92" s="508"/>
      <c r="AJ92" s="1203" t="s">
        <v>325</v>
      </c>
      <c r="AK92" s="1204" t="s">
        <v>326</v>
      </c>
    </row>
    <row r="93" spans="1:37" ht="274.5" customHeight="1">
      <c r="B93" s="445" t="s">
        <v>468</v>
      </c>
      <c r="C93" s="261" t="s">
        <v>25</v>
      </c>
      <c r="D93" s="262" t="s">
        <v>114</v>
      </c>
      <c r="E93" s="262" t="s">
        <v>469</v>
      </c>
      <c r="F93" s="261" t="s">
        <v>470</v>
      </c>
      <c r="G93" s="263" t="s">
        <v>117</v>
      </c>
      <c r="H93" s="75" t="s">
        <v>330</v>
      </c>
      <c r="I93" s="527">
        <v>1</v>
      </c>
      <c r="J93" s="528"/>
      <c r="K93" s="528"/>
      <c r="L93" s="570">
        <v>1</v>
      </c>
      <c r="M93" s="570"/>
      <c r="N93" s="571"/>
      <c r="O93" s="545" t="s">
        <v>471</v>
      </c>
      <c r="P93" s="1336"/>
      <c r="Q93" s="1337" t="s">
        <v>472</v>
      </c>
      <c r="R93" s="1337"/>
      <c r="S93" s="1211" t="s">
        <v>333</v>
      </c>
      <c r="T93" s="1211"/>
      <c r="U93" s="1211"/>
      <c r="V93" s="1211"/>
      <c r="W93" s="1211"/>
      <c r="X93" s="1211"/>
      <c r="Y93" s="1212"/>
      <c r="Z93" s="343">
        <v>1</v>
      </c>
      <c r="AA93" s="1230">
        <v>0.8</v>
      </c>
      <c r="AB93" s="1230">
        <v>0.8</v>
      </c>
      <c r="AC93" s="1231" t="s">
        <v>473</v>
      </c>
      <c r="AD93" s="1338"/>
      <c r="AE93" s="1338"/>
      <c r="AF93" s="1338"/>
      <c r="AG93" s="1338"/>
      <c r="AH93" s="1338"/>
      <c r="AI93" s="1338"/>
      <c r="AJ93" s="1339">
        <v>1</v>
      </c>
      <c r="AK93" s="1340">
        <f>AA93</f>
        <v>0.8</v>
      </c>
    </row>
    <row r="94" spans="1:37" ht="198.75" customHeight="1">
      <c r="B94" s="446"/>
      <c r="C94" s="1341" t="s">
        <v>118</v>
      </c>
      <c r="D94" s="1240" t="s">
        <v>474</v>
      </c>
      <c r="E94" s="1240" t="s">
        <v>475</v>
      </c>
      <c r="F94" s="1341" t="s">
        <v>476</v>
      </c>
      <c r="G94" s="1342" t="s">
        <v>117</v>
      </c>
      <c r="H94" s="1263" t="s">
        <v>330</v>
      </c>
      <c r="I94" s="447">
        <v>1</v>
      </c>
      <c r="J94" s="1343"/>
      <c r="K94" s="1343"/>
      <c r="L94" s="1344">
        <v>1</v>
      </c>
      <c r="M94" s="1344"/>
      <c r="N94" s="1345"/>
      <c r="O94" s="1346" t="s">
        <v>477</v>
      </c>
      <c r="P94" s="1347"/>
      <c r="Q94" s="1348" t="s">
        <v>478</v>
      </c>
      <c r="R94" s="1349"/>
      <c r="S94" s="1211" t="s">
        <v>479</v>
      </c>
      <c r="T94" s="1350"/>
      <c r="U94" s="1350"/>
      <c r="V94" s="1350"/>
      <c r="W94" s="1350"/>
      <c r="X94" s="1350"/>
      <c r="Y94" s="1351"/>
      <c r="Z94" s="343">
        <v>1</v>
      </c>
      <c r="AA94" s="1230">
        <v>1</v>
      </c>
      <c r="AB94" s="1230">
        <v>1</v>
      </c>
      <c r="AC94" s="1231" t="s">
        <v>480</v>
      </c>
      <c r="AD94" s="1338"/>
      <c r="AE94" s="1338"/>
      <c r="AF94" s="1338"/>
      <c r="AG94" s="1338"/>
      <c r="AH94" s="1338"/>
      <c r="AI94" s="1338"/>
      <c r="AJ94" s="1339">
        <v>1</v>
      </c>
      <c r="AK94" s="1340">
        <f>AA94</f>
        <v>1</v>
      </c>
    </row>
    <row r="95" spans="1:37" ht="166.5" customHeight="1">
      <c r="B95" s="446"/>
      <c r="C95" s="1341" t="s">
        <v>122</v>
      </c>
      <c r="D95" s="1240" t="s">
        <v>481</v>
      </c>
      <c r="E95" s="1240" t="s">
        <v>482</v>
      </c>
      <c r="F95" s="1341" t="s">
        <v>483</v>
      </c>
      <c r="G95" s="1342" t="s">
        <v>117</v>
      </c>
      <c r="H95" s="1263" t="s">
        <v>330</v>
      </c>
      <c r="I95" s="447">
        <v>1</v>
      </c>
      <c r="J95" s="1343"/>
      <c r="K95" s="1343"/>
      <c r="L95" s="1344">
        <v>1</v>
      </c>
      <c r="M95" s="1344"/>
      <c r="N95" s="1345"/>
      <c r="O95" s="1346" t="s">
        <v>484</v>
      </c>
      <c r="P95" s="1347"/>
      <c r="Q95" s="1348" t="s">
        <v>485</v>
      </c>
      <c r="R95" s="1348"/>
      <c r="S95" s="1211" t="s">
        <v>486</v>
      </c>
      <c r="T95" s="1350"/>
      <c r="U95" s="1350"/>
      <c r="V95" s="1350"/>
      <c r="W95" s="1350"/>
      <c r="X95" s="1350"/>
      <c r="Y95" s="1351"/>
      <c r="Z95" s="343">
        <v>1</v>
      </c>
      <c r="AA95" s="1230">
        <v>1</v>
      </c>
      <c r="AB95" s="1230">
        <v>1</v>
      </c>
      <c r="AC95" s="1231" t="s">
        <v>487</v>
      </c>
      <c r="AD95" s="1338"/>
      <c r="AE95" s="1338"/>
      <c r="AF95" s="1338"/>
      <c r="AG95" s="1338"/>
      <c r="AH95" s="1338"/>
      <c r="AI95" s="1338"/>
      <c r="AJ95" s="1339">
        <v>1</v>
      </c>
      <c r="AK95" s="1340">
        <f t="shared" ref="AK95:AK106" si="1">AA95</f>
        <v>1</v>
      </c>
    </row>
    <row r="96" spans="1:37" ht="187.5" customHeight="1">
      <c r="B96" s="446"/>
      <c r="C96" s="1341" t="s">
        <v>126</v>
      </c>
      <c r="D96" s="1240" t="s">
        <v>488</v>
      </c>
      <c r="E96" s="1240" t="s">
        <v>489</v>
      </c>
      <c r="F96" s="1341" t="s">
        <v>490</v>
      </c>
      <c r="G96" s="1352" t="s">
        <v>125</v>
      </c>
      <c r="H96" s="1263" t="s">
        <v>330</v>
      </c>
      <c r="I96" s="447">
        <v>0.5</v>
      </c>
      <c r="J96" s="1343"/>
      <c r="K96" s="1353">
        <v>0.5</v>
      </c>
      <c r="L96" s="1343">
        <v>0.5</v>
      </c>
      <c r="M96" s="1343"/>
      <c r="N96" s="1354"/>
      <c r="O96" s="1346" t="s">
        <v>491</v>
      </c>
      <c r="P96" s="1355"/>
      <c r="Q96" s="1356" t="s">
        <v>492</v>
      </c>
      <c r="R96" s="1357"/>
      <c r="S96" s="1358" t="s">
        <v>493</v>
      </c>
      <c r="T96" s="1243"/>
      <c r="U96" s="1243"/>
      <c r="V96" s="1243"/>
      <c r="W96" s="1243"/>
      <c r="X96" s="1243"/>
      <c r="Y96" s="1243"/>
      <c r="Z96" s="343">
        <v>0.5</v>
      </c>
      <c r="AA96" s="1230">
        <v>0.5</v>
      </c>
      <c r="AB96" s="1230">
        <v>1</v>
      </c>
      <c r="AC96" s="1231" t="s">
        <v>494</v>
      </c>
      <c r="AD96" s="1338"/>
      <c r="AE96" s="1338"/>
      <c r="AF96" s="1338"/>
      <c r="AG96" s="1338"/>
      <c r="AH96" s="1338"/>
      <c r="AI96" s="1338"/>
      <c r="AJ96" s="1339">
        <v>1</v>
      </c>
      <c r="AK96" s="1340">
        <f t="shared" si="1"/>
        <v>0.5</v>
      </c>
    </row>
    <row r="97" spans="2:37" ht="132" customHeight="1">
      <c r="B97" s="446"/>
      <c r="C97" s="1341" t="s">
        <v>230</v>
      </c>
      <c r="D97" s="1240" t="s">
        <v>495</v>
      </c>
      <c r="E97" s="1240" t="s">
        <v>496</v>
      </c>
      <c r="F97" s="1341" t="s">
        <v>497</v>
      </c>
      <c r="G97" s="1352" t="s">
        <v>117</v>
      </c>
      <c r="H97" s="1263" t="s">
        <v>330</v>
      </c>
      <c r="I97" s="447">
        <v>1</v>
      </c>
      <c r="J97" s="1343"/>
      <c r="K97" s="1343"/>
      <c r="L97" s="1344">
        <v>1</v>
      </c>
      <c r="M97" s="1344"/>
      <c r="N97" s="1345"/>
      <c r="O97" s="441" t="s">
        <v>498</v>
      </c>
      <c r="P97" s="1241"/>
      <c r="Q97" s="1359" t="s">
        <v>499</v>
      </c>
      <c r="R97" s="1359"/>
      <c r="S97" s="1211" t="s">
        <v>500</v>
      </c>
      <c r="T97" s="1350"/>
      <c r="U97" s="1350"/>
      <c r="V97" s="1350"/>
      <c r="W97" s="1350"/>
      <c r="X97" s="1350"/>
      <c r="Y97" s="1351"/>
      <c r="Z97" s="343">
        <v>1</v>
      </c>
      <c r="AA97" s="1230">
        <v>1</v>
      </c>
      <c r="AB97" s="1230">
        <v>1</v>
      </c>
      <c r="AC97" s="1231" t="s">
        <v>501</v>
      </c>
      <c r="AD97" s="1338"/>
      <c r="AE97" s="1338"/>
      <c r="AF97" s="1338"/>
      <c r="AG97" s="1338"/>
      <c r="AH97" s="1338"/>
      <c r="AI97" s="1338"/>
      <c r="AJ97" s="1339">
        <v>1</v>
      </c>
      <c r="AK97" s="1340">
        <f t="shared" si="1"/>
        <v>1</v>
      </c>
    </row>
    <row r="98" spans="2:37" ht="127.5" customHeight="1">
      <c r="B98" s="446"/>
      <c r="C98" s="1341" t="s">
        <v>233</v>
      </c>
      <c r="D98" s="1360" t="s">
        <v>502</v>
      </c>
      <c r="E98" s="1240" t="s">
        <v>503</v>
      </c>
      <c r="F98" s="1361" t="s">
        <v>504</v>
      </c>
      <c r="G98" s="1362" t="s">
        <v>117</v>
      </c>
      <c r="H98" s="1263" t="s">
        <v>330</v>
      </c>
      <c r="I98" s="447">
        <v>1</v>
      </c>
      <c r="J98" s="1343"/>
      <c r="K98" s="1343"/>
      <c r="L98" s="1344">
        <v>1</v>
      </c>
      <c r="M98" s="1344"/>
      <c r="N98" s="1345"/>
      <c r="O98" s="1346" t="s">
        <v>505</v>
      </c>
      <c r="P98" s="1347"/>
      <c r="Q98" s="1348" t="s">
        <v>506</v>
      </c>
      <c r="R98" s="1348"/>
      <c r="S98" s="1211" t="s">
        <v>333</v>
      </c>
      <c r="T98" s="1211"/>
      <c r="U98" s="1211"/>
      <c r="V98" s="1211"/>
      <c r="W98" s="1211"/>
      <c r="X98" s="1211"/>
      <c r="Y98" s="1212"/>
      <c r="Z98" s="343">
        <v>1</v>
      </c>
      <c r="AA98" s="1230">
        <v>1</v>
      </c>
      <c r="AB98" s="1230">
        <v>1</v>
      </c>
      <c r="AC98" s="1231" t="s">
        <v>507</v>
      </c>
      <c r="AD98" s="1338"/>
      <c r="AE98" s="1338"/>
      <c r="AF98" s="1338"/>
      <c r="AG98" s="1338"/>
      <c r="AH98" s="1338"/>
      <c r="AI98" s="1338"/>
      <c r="AJ98" s="1339">
        <v>1</v>
      </c>
      <c r="AK98" s="1340">
        <f t="shared" si="1"/>
        <v>1</v>
      </c>
    </row>
    <row r="99" spans="2:37" ht="379.5" customHeight="1">
      <c r="B99" s="446" t="s">
        <v>508</v>
      </c>
      <c r="C99" s="1341" t="s">
        <v>130</v>
      </c>
      <c r="D99" s="1363" t="s">
        <v>509</v>
      </c>
      <c r="E99" s="1363" t="s">
        <v>510</v>
      </c>
      <c r="F99" s="1364" t="s">
        <v>511</v>
      </c>
      <c r="G99" s="1365" t="s">
        <v>512</v>
      </c>
      <c r="H99" s="1263" t="s">
        <v>330</v>
      </c>
      <c r="I99" s="350">
        <v>0.34</v>
      </c>
      <c r="J99" s="1353">
        <v>0.34</v>
      </c>
      <c r="K99" s="1366">
        <v>0.33</v>
      </c>
      <c r="L99" s="1367"/>
      <c r="M99" s="1366">
        <v>0.33</v>
      </c>
      <c r="N99" s="1354"/>
      <c r="O99" s="441" t="s">
        <v>513</v>
      </c>
      <c r="P99" s="1208"/>
      <c r="Q99" s="1368" t="s">
        <v>514</v>
      </c>
      <c r="R99" s="1369"/>
      <c r="S99" s="1211" t="s">
        <v>333</v>
      </c>
      <c r="T99" s="1211"/>
      <c r="U99" s="1211"/>
      <c r="V99" s="1211"/>
      <c r="W99" s="1211"/>
      <c r="X99" s="1211"/>
      <c r="Y99" s="1212"/>
      <c r="Z99" s="343">
        <v>0.34</v>
      </c>
      <c r="AA99" s="1230">
        <v>0.17</v>
      </c>
      <c r="AB99" s="1230">
        <v>0.5</v>
      </c>
      <c r="AC99" s="1231" t="s">
        <v>515</v>
      </c>
      <c r="AD99" s="1338"/>
      <c r="AE99" s="1338"/>
      <c r="AF99" s="1338"/>
      <c r="AG99" s="1338"/>
      <c r="AH99" s="1338"/>
      <c r="AI99" s="1338"/>
      <c r="AJ99" s="1339">
        <v>1</v>
      </c>
      <c r="AK99" s="1340">
        <f t="shared" si="1"/>
        <v>0.17</v>
      </c>
    </row>
    <row r="100" spans="2:37" ht="276.75" customHeight="1">
      <c r="B100" s="446"/>
      <c r="C100" s="1341" t="s">
        <v>31</v>
      </c>
      <c r="D100" s="1370" t="s">
        <v>516</v>
      </c>
      <c r="E100" s="1240" t="s">
        <v>135</v>
      </c>
      <c r="F100" s="1341" t="s">
        <v>511</v>
      </c>
      <c r="G100" s="1352" t="s">
        <v>117</v>
      </c>
      <c r="H100" s="1263" t="s">
        <v>330</v>
      </c>
      <c r="I100" s="447">
        <v>1</v>
      </c>
      <c r="J100" s="1343"/>
      <c r="K100" s="1343"/>
      <c r="L100" s="1344">
        <v>1</v>
      </c>
      <c r="M100" s="1344"/>
      <c r="N100" s="1345"/>
      <c r="O100" s="441" t="s">
        <v>517</v>
      </c>
      <c r="P100" s="1208"/>
      <c r="Q100" s="1368" t="s">
        <v>518</v>
      </c>
      <c r="R100" s="1369"/>
      <c r="S100" s="1211" t="s">
        <v>333</v>
      </c>
      <c r="T100" s="1211"/>
      <c r="U100" s="1211"/>
      <c r="V100" s="1211"/>
      <c r="W100" s="1211"/>
      <c r="X100" s="1211"/>
      <c r="Y100" s="1212"/>
      <c r="Z100" s="343">
        <v>1</v>
      </c>
      <c r="AA100" s="1230">
        <v>1</v>
      </c>
      <c r="AB100" s="1230">
        <v>1</v>
      </c>
      <c r="AC100" s="1231" t="s">
        <v>519</v>
      </c>
      <c r="AD100" s="1338"/>
      <c r="AE100" s="1338"/>
      <c r="AF100" s="1338"/>
      <c r="AG100" s="1338"/>
      <c r="AH100" s="1338"/>
      <c r="AI100" s="1338"/>
      <c r="AJ100" s="1339">
        <v>1</v>
      </c>
      <c r="AK100" s="1340">
        <f t="shared" si="1"/>
        <v>1</v>
      </c>
    </row>
    <row r="101" spans="2:37" ht="123.75" customHeight="1">
      <c r="B101" s="446"/>
      <c r="C101" s="1341" t="s">
        <v>136</v>
      </c>
      <c r="D101" s="1370" t="s">
        <v>520</v>
      </c>
      <c r="E101" s="1240" t="s">
        <v>521</v>
      </c>
      <c r="F101" s="1341" t="s">
        <v>522</v>
      </c>
      <c r="G101" s="1352" t="s">
        <v>117</v>
      </c>
      <c r="H101" s="1263" t="s">
        <v>330</v>
      </c>
      <c r="I101" s="447">
        <v>1</v>
      </c>
      <c r="J101" s="1343"/>
      <c r="K101" s="1343"/>
      <c r="L101" s="1344">
        <v>1</v>
      </c>
      <c r="M101" s="1344"/>
      <c r="N101" s="1345"/>
      <c r="O101" s="1346" t="s">
        <v>523</v>
      </c>
      <c r="P101" s="1347"/>
      <c r="Q101" s="1371" t="s">
        <v>524</v>
      </c>
      <c r="R101" s="1372"/>
      <c r="S101" s="1211" t="s">
        <v>525</v>
      </c>
      <c r="T101" s="1350"/>
      <c r="U101" s="1350"/>
      <c r="V101" s="1350"/>
      <c r="W101" s="1350"/>
      <c r="X101" s="1350"/>
      <c r="Y101" s="1351"/>
      <c r="Z101" s="343">
        <v>1</v>
      </c>
      <c r="AA101" s="1230">
        <v>1</v>
      </c>
      <c r="AB101" s="1230">
        <v>1</v>
      </c>
      <c r="AC101" s="1231" t="s">
        <v>526</v>
      </c>
      <c r="AD101" s="1338"/>
      <c r="AE101" s="1338"/>
      <c r="AF101" s="1338"/>
      <c r="AG101" s="1338"/>
      <c r="AH101" s="1338"/>
      <c r="AI101" s="1338"/>
      <c r="AJ101" s="1339">
        <v>1</v>
      </c>
      <c r="AK101" s="1340">
        <f t="shared" si="1"/>
        <v>1</v>
      </c>
    </row>
    <row r="102" spans="2:37" ht="105" customHeight="1">
      <c r="B102" s="446"/>
      <c r="C102" s="1341" t="s">
        <v>180</v>
      </c>
      <c r="D102" s="1360" t="s">
        <v>527</v>
      </c>
      <c r="E102" s="1373" t="s">
        <v>528</v>
      </c>
      <c r="F102" s="1361" t="s">
        <v>529</v>
      </c>
      <c r="G102" s="1362" t="s">
        <v>117</v>
      </c>
      <c r="H102" s="1263" t="s">
        <v>330</v>
      </c>
      <c r="I102" s="447">
        <v>1</v>
      </c>
      <c r="J102" s="1343"/>
      <c r="K102" s="1343"/>
      <c r="L102" s="1344">
        <v>1</v>
      </c>
      <c r="M102" s="1344"/>
      <c r="N102" s="1345"/>
      <c r="O102" s="441" t="s">
        <v>530</v>
      </c>
      <c r="P102" s="1208"/>
      <c r="Q102" s="1209" t="s">
        <v>531</v>
      </c>
      <c r="R102" s="1210"/>
      <c r="S102" s="1212" t="s">
        <v>531</v>
      </c>
      <c r="T102" s="1243"/>
      <c r="U102" s="1243"/>
      <c r="V102" s="1243"/>
      <c r="W102" s="1243"/>
      <c r="X102" s="1243"/>
      <c r="Y102" s="1243"/>
      <c r="Z102" s="343">
        <v>1</v>
      </c>
      <c r="AA102" s="1230">
        <v>1</v>
      </c>
      <c r="AB102" s="1230">
        <v>1</v>
      </c>
      <c r="AC102" s="1231" t="s">
        <v>532</v>
      </c>
      <c r="AD102" s="1338"/>
      <c r="AE102" s="1338"/>
      <c r="AF102" s="1338"/>
      <c r="AG102" s="1338"/>
      <c r="AH102" s="1338"/>
      <c r="AI102" s="1338"/>
      <c r="AJ102" s="1339">
        <v>1</v>
      </c>
      <c r="AK102" s="1340">
        <f t="shared" si="1"/>
        <v>1</v>
      </c>
    </row>
    <row r="103" spans="2:37" ht="174.75" customHeight="1">
      <c r="B103" s="1374" t="s">
        <v>533</v>
      </c>
      <c r="C103" s="1341" t="s">
        <v>37</v>
      </c>
      <c r="D103" s="1363" t="s">
        <v>534</v>
      </c>
      <c r="E103" s="1363" t="s">
        <v>535</v>
      </c>
      <c r="F103" s="1364" t="s">
        <v>511</v>
      </c>
      <c r="G103" s="1365" t="s">
        <v>29</v>
      </c>
      <c r="H103" s="1263" t="s">
        <v>330</v>
      </c>
      <c r="I103" s="350">
        <v>0.34</v>
      </c>
      <c r="J103" s="1353">
        <v>0.34</v>
      </c>
      <c r="K103" s="1366">
        <v>0.33</v>
      </c>
      <c r="L103" s="1367"/>
      <c r="M103" s="1366">
        <v>0.33</v>
      </c>
      <c r="N103" s="1354"/>
      <c r="O103" s="441" t="s">
        <v>536</v>
      </c>
      <c r="P103" s="1208"/>
      <c r="Q103" s="1368" t="s">
        <v>537</v>
      </c>
      <c r="R103" s="1369"/>
      <c r="S103" s="1211" t="s">
        <v>333</v>
      </c>
      <c r="T103" s="1211"/>
      <c r="U103" s="1211"/>
      <c r="V103" s="1211"/>
      <c r="W103" s="1211"/>
      <c r="X103" s="1211"/>
      <c r="Y103" s="1212"/>
      <c r="Z103" s="343">
        <v>0.34</v>
      </c>
      <c r="AA103" s="1230">
        <v>0.34</v>
      </c>
      <c r="AB103" s="1230">
        <v>1</v>
      </c>
      <c r="AC103" s="1231" t="s">
        <v>538</v>
      </c>
      <c r="AD103" s="1338"/>
      <c r="AE103" s="1338"/>
      <c r="AF103" s="1338"/>
      <c r="AG103" s="1338"/>
      <c r="AH103" s="1338"/>
      <c r="AI103" s="1338"/>
      <c r="AJ103" s="1339">
        <v>1</v>
      </c>
      <c r="AK103" s="1340">
        <f t="shared" si="1"/>
        <v>0.34</v>
      </c>
    </row>
    <row r="104" spans="2:37" ht="220.5" customHeight="1">
      <c r="B104" s="547"/>
      <c r="C104" s="1341" t="s">
        <v>41</v>
      </c>
      <c r="D104" s="1363" t="s">
        <v>539</v>
      </c>
      <c r="E104" s="1363" t="s">
        <v>540</v>
      </c>
      <c r="F104" s="1364" t="s">
        <v>511</v>
      </c>
      <c r="G104" s="1365" t="s">
        <v>512</v>
      </c>
      <c r="H104" s="1263" t="s">
        <v>330</v>
      </c>
      <c r="I104" s="350">
        <v>0.34</v>
      </c>
      <c r="J104" s="1353">
        <v>0.34</v>
      </c>
      <c r="K104" s="1366">
        <v>0.33</v>
      </c>
      <c r="L104" s="1367"/>
      <c r="M104" s="1366">
        <v>0.33</v>
      </c>
      <c r="N104" s="1354"/>
      <c r="O104" s="441" t="s">
        <v>541</v>
      </c>
      <c r="P104" s="1208"/>
      <c r="Q104" s="1368" t="s">
        <v>542</v>
      </c>
      <c r="R104" s="1369"/>
      <c r="S104" s="1211" t="s">
        <v>333</v>
      </c>
      <c r="T104" s="1211"/>
      <c r="U104" s="1211"/>
      <c r="V104" s="1211"/>
      <c r="W104" s="1211"/>
      <c r="X104" s="1211"/>
      <c r="Y104" s="1212"/>
      <c r="Z104" s="343">
        <v>0.34</v>
      </c>
      <c r="AA104" s="1230">
        <v>0.34</v>
      </c>
      <c r="AB104" s="1230">
        <v>1</v>
      </c>
      <c r="AC104" s="1231" t="s">
        <v>543</v>
      </c>
      <c r="AD104" s="1338"/>
      <c r="AE104" s="1338"/>
      <c r="AF104" s="1338"/>
      <c r="AG104" s="1338"/>
      <c r="AH104" s="1338"/>
      <c r="AI104" s="1338"/>
      <c r="AJ104" s="1339">
        <v>1</v>
      </c>
      <c r="AK104" s="1340">
        <f t="shared" si="1"/>
        <v>0.34</v>
      </c>
    </row>
    <row r="105" spans="2:37" ht="183" customHeight="1">
      <c r="B105" s="446" t="s">
        <v>544</v>
      </c>
      <c r="C105" s="1341" t="s">
        <v>46</v>
      </c>
      <c r="D105" s="1240" t="s">
        <v>545</v>
      </c>
      <c r="E105" s="1240" t="s">
        <v>546</v>
      </c>
      <c r="F105" s="1341" t="s">
        <v>476</v>
      </c>
      <c r="G105" s="1375" t="s">
        <v>117</v>
      </c>
      <c r="H105" s="1263" t="s">
        <v>330</v>
      </c>
      <c r="I105" s="447">
        <v>1</v>
      </c>
      <c r="J105" s="1343"/>
      <c r="K105" s="1343"/>
      <c r="L105" s="1344">
        <v>1</v>
      </c>
      <c r="M105" s="1344"/>
      <c r="N105" s="1345"/>
      <c r="O105" s="441" t="s">
        <v>547</v>
      </c>
      <c r="P105" s="1208"/>
      <c r="Q105" s="1368" t="s">
        <v>548</v>
      </c>
      <c r="R105" s="1369"/>
      <c r="S105" s="1211" t="s">
        <v>549</v>
      </c>
      <c r="T105" s="1350"/>
      <c r="U105" s="1350"/>
      <c r="V105" s="1350"/>
      <c r="W105" s="1350"/>
      <c r="X105" s="1350"/>
      <c r="Y105" s="1351"/>
      <c r="Z105" s="343">
        <v>1</v>
      </c>
      <c r="AA105" s="1230">
        <v>1</v>
      </c>
      <c r="AB105" s="1230">
        <v>1</v>
      </c>
      <c r="AC105" s="1231" t="s">
        <v>550</v>
      </c>
      <c r="AD105" s="1338"/>
      <c r="AE105" s="1338"/>
      <c r="AF105" s="1338"/>
      <c r="AG105" s="1338"/>
      <c r="AH105" s="1338"/>
      <c r="AI105" s="1338"/>
      <c r="AJ105" s="1339">
        <v>1</v>
      </c>
      <c r="AK105" s="1340">
        <f t="shared" si="1"/>
        <v>1</v>
      </c>
    </row>
    <row r="106" spans="2:37" ht="133.5" customHeight="1" thickBot="1">
      <c r="B106" s="513"/>
      <c r="C106" s="1376" t="s">
        <v>49</v>
      </c>
      <c r="D106" s="1377" t="s">
        <v>155</v>
      </c>
      <c r="E106" s="1377" t="s">
        <v>156</v>
      </c>
      <c r="F106" s="1376" t="s">
        <v>551</v>
      </c>
      <c r="G106" s="1378" t="s">
        <v>117</v>
      </c>
      <c r="H106" s="1263" t="s">
        <v>330</v>
      </c>
      <c r="I106" s="549">
        <v>1</v>
      </c>
      <c r="J106" s="1379"/>
      <c r="K106" s="1379"/>
      <c r="L106" s="1380">
        <v>1</v>
      </c>
      <c r="M106" s="1380"/>
      <c r="N106" s="1381"/>
      <c r="O106" s="509" t="s">
        <v>552</v>
      </c>
      <c r="P106" s="1382"/>
      <c r="Q106" s="1383" t="s">
        <v>553</v>
      </c>
      <c r="R106" s="1384"/>
      <c r="S106" s="1385" t="s">
        <v>554</v>
      </c>
      <c r="T106" s="1385"/>
      <c r="U106" s="1385"/>
      <c r="V106" s="1385"/>
      <c r="W106" s="1385"/>
      <c r="X106" s="1385"/>
      <c r="Y106" s="1386"/>
      <c r="Z106" s="302">
        <v>1</v>
      </c>
      <c r="AA106" s="1387">
        <v>1</v>
      </c>
      <c r="AB106" s="1387">
        <v>1</v>
      </c>
      <c r="AC106" s="1275" t="s">
        <v>555</v>
      </c>
      <c r="AD106" s="1388"/>
      <c r="AE106" s="1388"/>
      <c r="AF106" s="1388"/>
      <c r="AG106" s="1388"/>
      <c r="AH106" s="1388"/>
      <c r="AI106" s="1388"/>
      <c r="AJ106" s="1339">
        <v>1</v>
      </c>
      <c r="AK106" s="1340">
        <f t="shared" si="1"/>
        <v>1</v>
      </c>
    </row>
    <row r="107" spans="2:37" ht="35.1" customHeight="1" thickBot="1">
      <c r="O107" s="440" t="s">
        <v>420</v>
      </c>
      <c r="P107" s="440"/>
      <c r="Q107" s="440"/>
      <c r="R107" s="440"/>
      <c r="S107" s="440"/>
      <c r="T107" s="440"/>
      <c r="U107" s="440"/>
      <c r="V107" s="440"/>
      <c r="W107" s="440"/>
      <c r="X107" s="440"/>
      <c r="Y107" s="440"/>
      <c r="Z107" s="300">
        <f>AVERAGE(Z93:Z106)</f>
        <v>0.82285714285714284</v>
      </c>
      <c r="AA107" s="300">
        <f>AVERAGE(AA93:AA106)</f>
        <v>0.79642857142857137</v>
      </c>
      <c r="AB107" s="300">
        <f>AVERAGE(AB93:AB106)</f>
        <v>0.95000000000000007</v>
      </c>
      <c r="AJ107" s="215">
        <f t="shared" ref="AJ107:AK107" si="2">AVERAGE(AJ93:AJ106)</f>
        <v>1</v>
      </c>
      <c r="AK107" s="215">
        <f t="shared" si="2"/>
        <v>0.79642857142857137</v>
      </c>
    </row>
    <row r="108" spans="2:37" ht="18.75" thickBot="1"/>
    <row r="109" spans="2:37" ht="108.75" customHeight="1" thickBot="1">
      <c r="B109" s="67">
        <v>2022</v>
      </c>
      <c r="C109" s="510" t="s">
        <v>0</v>
      </c>
      <c r="D109" s="511"/>
      <c r="E109" s="511"/>
      <c r="F109" s="511"/>
      <c r="G109" s="512"/>
      <c r="H109" s="216"/>
      <c r="I109" s="216"/>
      <c r="J109" s="217"/>
      <c r="K109" s="217"/>
      <c r="L109" s="217"/>
      <c r="M109" s="217"/>
      <c r="N109" s="217"/>
      <c r="O109" s="218"/>
      <c r="P109" s="85"/>
      <c r="Q109" s="85"/>
      <c r="R109" s="218"/>
      <c r="S109" s="218"/>
      <c r="T109" s="218"/>
      <c r="U109" s="218"/>
      <c r="V109" s="218"/>
      <c r="W109" s="218"/>
      <c r="X109" s="218"/>
      <c r="Y109" s="218"/>
      <c r="Z109" s="85"/>
      <c r="AA109" s="85"/>
      <c r="AB109" s="85"/>
      <c r="AC109" s="86"/>
    </row>
    <row r="110" spans="2:37" ht="55.5" customHeight="1" thickBot="1">
      <c r="B110" s="219" t="s">
        <v>1</v>
      </c>
      <c r="C110" s="442" t="s">
        <v>2</v>
      </c>
      <c r="D110" s="443"/>
      <c r="E110" s="443"/>
      <c r="F110" s="443"/>
      <c r="G110" s="444"/>
      <c r="H110" s="216"/>
      <c r="I110" s="216"/>
      <c r="J110" s="216"/>
      <c r="K110" s="216"/>
      <c r="L110" s="216"/>
      <c r="M110" s="216"/>
      <c r="N110" s="216"/>
      <c r="O110" s="218"/>
      <c r="P110" s="85"/>
      <c r="Q110" s="85"/>
      <c r="R110" s="218"/>
      <c r="S110" s="218"/>
      <c r="T110" s="218"/>
      <c r="U110" s="218"/>
      <c r="V110" s="218"/>
      <c r="W110" s="218"/>
      <c r="X110" s="218"/>
      <c r="Y110" s="218"/>
      <c r="Z110" s="85"/>
      <c r="AA110" s="85"/>
      <c r="AB110" s="85"/>
      <c r="AC110" s="86"/>
    </row>
    <row r="111" spans="2:37" ht="30.75" customHeight="1">
      <c r="B111" s="348" t="s">
        <v>3</v>
      </c>
      <c r="C111" s="1280">
        <v>2022</v>
      </c>
      <c r="D111" s="1281"/>
      <c r="E111" s="1281"/>
      <c r="F111" s="1281"/>
      <c r="G111" s="1282"/>
      <c r="H111" s="216"/>
      <c r="I111" s="216"/>
      <c r="J111" s="217"/>
      <c r="K111" s="217"/>
      <c r="L111" s="217"/>
      <c r="M111" s="217"/>
      <c r="N111" s="217"/>
      <c r="O111" s="218"/>
      <c r="P111" s="85"/>
      <c r="Q111" s="85"/>
      <c r="R111" s="85"/>
      <c r="S111" s="85"/>
      <c r="T111" s="85"/>
      <c r="U111" s="85"/>
      <c r="V111" s="85"/>
      <c r="W111" s="85"/>
      <c r="X111" s="85"/>
      <c r="Y111" s="85"/>
      <c r="Z111" s="85"/>
      <c r="AA111" s="85"/>
      <c r="AB111" s="85"/>
      <c r="AC111" s="86"/>
    </row>
    <row r="112" spans="2:37" ht="40.5" customHeight="1">
      <c r="B112" s="349" t="s">
        <v>4</v>
      </c>
      <c r="C112" s="1140">
        <v>44592</v>
      </c>
      <c r="D112" s="1141"/>
      <c r="E112" s="1141"/>
      <c r="F112" s="1141"/>
      <c r="G112" s="1142"/>
      <c r="H112" s="216"/>
      <c r="I112" s="216"/>
      <c r="J112" s="220"/>
      <c r="K112" s="220"/>
      <c r="L112" s="220"/>
      <c r="M112" s="220"/>
      <c r="N112" s="220"/>
      <c r="O112" s="218"/>
      <c r="P112" s="85"/>
      <c r="Q112" s="85"/>
      <c r="R112" s="85"/>
      <c r="S112" s="85"/>
      <c r="T112" s="85"/>
      <c r="U112" s="85"/>
      <c r="V112" s="85"/>
      <c r="W112" s="85"/>
      <c r="X112" s="85"/>
      <c r="Y112" s="85"/>
      <c r="Z112" s="85"/>
      <c r="AA112" s="85"/>
      <c r="AB112" s="85"/>
      <c r="AC112" s="86"/>
    </row>
    <row r="113" spans="2:37" ht="43.5" customHeight="1" thickBot="1">
      <c r="B113" s="349" t="s">
        <v>5</v>
      </c>
      <c r="C113" s="1389" t="s">
        <v>556</v>
      </c>
      <c r="D113" s="1389"/>
      <c r="E113" s="1389"/>
      <c r="F113" s="1389"/>
      <c r="G113" s="1390"/>
      <c r="H113" s="216"/>
      <c r="I113" s="216"/>
      <c r="J113" s="216"/>
      <c r="K113" s="216"/>
      <c r="L113" s="216"/>
      <c r="M113" s="216"/>
      <c r="N113" s="216"/>
      <c r="O113" s="221"/>
      <c r="P113" s="85"/>
      <c r="Q113" s="85"/>
      <c r="R113" s="85"/>
      <c r="S113" s="85"/>
      <c r="T113" s="85"/>
      <c r="U113" s="85"/>
      <c r="V113" s="85"/>
      <c r="W113" s="85"/>
      <c r="X113" s="85"/>
      <c r="Y113" s="85"/>
      <c r="Z113" s="85"/>
      <c r="AA113" s="85"/>
      <c r="AB113" s="85"/>
      <c r="AC113" s="86"/>
    </row>
    <row r="114" spans="2:37" ht="50.25" customHeight="1" thickBot="1">
      <c r="B114" s="437" t="s">
        <v>557</v>
      </c>
      <c r="C114" s="438"/>
      <c r="D114" s="438"/>
      <c r="E114" s="438"/>
      <c r="F114" s="438"/>
      <c r="G114" s="439"/>
      <c r="H114" s="216"/>
      <c r="I114" s="216"/>
      <c r="J114" s="216"/>
      <c r="K114" s="216"/>
      <c r="L114" s="216"/>
      <c r="M114" s="216"/>
      <c r="N114" s="216"/>
      <c r="O114" s="221"/>
      <c r="P114" s="85"/>
      <c r="Q114" s="85"/>
      <c r="R114" s="85"/>
      <c r="S114" s="85"/>
      <c r="T114" s="85"/>
      <c r="U114" s="85"/>
      <c r="V114" s="85"/>
      <c r="W114" s="85"/>
      <c r="X114" s="85"/>
      <c r="Y114" s="85"/>
      <c r="Z114" s="85"/>
      <c r="AA114" s="85"/>
      <c r="AB114" s="85"/>
      <c r="AC114" s="86"/>
    </row>
    <row r="115" spans="2:37" ht="41.25" customHeight="1">
      <c r="B115" s="342" t="s">
        <v>159</v>
      </c>
      <c r="C115" s="1391" t="s">
        <v>558</v>
      </c>
      <c r="D115" s="1391"/>
      <c r="E115" s="1391"/>
      <c r="F115" s="1391"/>
      <c r="G115" s="1392"/>
      <c r="H115" s="216"/>
      <c r="I115" s="216"/>
      <c r="J115" s="216"/>
      <c r="K115" s="216"/>
      <c r="L115" s="216"/>
      <c r="M115" s="216"/>
      <c r="N115" s="216"/>
      <c r="O115" s="221"/>
      <c r="P115" s="85"/>
      <c r="Q115" s="85"/>
      <c r="R115" s="85"/>
      <c r="S115" s="85"/>
      <c r="T115" s="85"/>
      <c r="U115" s="85"/>
      <c r="V115" s="85"/>
      <c r="W115" s="85"/>
      <c r="X115" s="85"/>
      <c r="Y115" s="85"/>
      <c r="Z115" s="85"/>
      <c r="AA115" s="85"/>
      <c r="AB115" s="85"/>
      <c r="AC115" s="86"/>
    </row>
    <row r="116" spans="2:37" ht="43.5" customHeight="1">
      <c r="B116" s="342" t="s">
        <v>12</v>
      </c>
      <c r="C116" s="1393" t="s">
        <v>559</v>
      </c>
      <c r="D116" s="1391"/>
      <c r="E116" s="1391"/>
      <c r="F116" s="1391"/>
      <c r="G116" s="1392"/>
      <c r="H116" s="216"/>
      <c r="I116" s="216"/>
      <c r="J116" s="64"/>
      <c r="K116" s="64"/>
      <c r="L116" s="64"/>
      <c r="M116" s="64"/>
      <c r="N116" s="64"/>
      <c r="O116" s="218"/>
      <c r="P116" s="85"/>
      <c r="Q116" s="85"/>
      <c r="R116" s="85"/>
      <c r="S116" s="85"/>
      <c r="T116" s="85"/>
      <c r="U116" s="85"/>
      <c r="V116" s="85"/>
      <c r="W116" s="85"/>
      <c r="X116" s="85"/>
      <c r="Y116" s="85"/>
      <c r="Z116" s="85"/>
      <c r="AA116" s="85"/>
      <c r="AB116" s="85"/>
      <c r="AC116" s="86"/>
    </row>
    <row r="117" spans="2:37" ht="59.25" customHeight="1">
      <c r="B117" s="342" t="s">
        <v>14</v>
      </c>
      <c r="C117" s="1393" t="s">
        <v>467</v>
      </c>
      <c r="D117" s="1393"/>
      <c r="E117" s="1393"/>
      <c r="F117" s="1393"/>
      <c r="G117" s="1394"/>
      <c r="H117" s="222"/>
      <c r="I117" s="223"/>
      <c r="J117" s="223"/>
      <c r="K117" s="223"/>
      <c r="L117" s="223"/>
      <c r="M117" s="223"/>
      <c r="N117" s="223"/>
      <c r="O117" s="61"/>
    </row>
    <row r="118" spans="2:37" ht="46.5" customHeight="1" thickBot="1">
      <c r="B118" s="224" t="s">
        <v>162</v>
      </c>
      <c r="C118" s="1395" t="s">
        <v>560</v>
      </c>
      <c r="D118" s="1395"/>
      <c r="E118" s="1395"/>
      <c r="F118" s="1395"/>
      <c r="G118" s="1396"/>
      <c r="H118" s="225"/>
      <c r="I118" s="226"/>
      <c r="J118" s="226"/>
      <c r="K118" s="226"/>
      <c r="L118" s="226"/>
      <c r="M118" s="226"/>
      <c r="N118" s="226"/>
      <c r="O118" s="61"/>
    </row>
    <row r="119" spans="2:37" ht="29.25" customHeight="1" thickBot="1">
      <c r="B119" s="227"/>
      <c r="C119" s="226"/>
      <c r="D119" s="226"/>
      <c r="E119" s="226"/>
      <c r="F119" s="228"/>
      <c r="G119" s="226"/>
      <c r="H119" s="226"/>
      <c r="I119" s="226"/>
      <c r="J119" s="226"/>
      <c r="K119" s="226"/>
      <c r="L119" s="226"/>
      <c r="M119" s="226"/>
      <c r="N119" s="226"/>
      <c r="O119" s="61"/>
      <c r="Z119" s="1397" t="s">
        <v>309</v>
      </c>
      <c r="AA119" s="1299"/>
      <c r="AB119" s="1299"/>
      <c r="AC119" s="1299"/>
      <c r="AD119" s="1299"/>
      <c r="AE119" s="1299"/>
      <c r="AF119" s="1299"/>
      <c r="AG119" s="1299"/>
      <c r="AH119" s="1299"/>
      <c r="AI119" s="1299"/>
      <c r="AJ119" s="1299"/>
      <c r="AK119" s="1398"/>
    </row>
    <row r="120" spans="2:37" ht="57.75" customHeight="1">
      <c r="B120" s="1182" t="s">
        <v>18</v>
      </c>
      <c r="C120" s="1183" t="s">
        <v>19</v>
      </c>
      <c r="D120" s="1183" t="s">
        <v>20</v>
      </c>
      <c r="E120" s="1183" t="s">
        <v>21</v>
      </c>
      <c r="F120" s="1183" t="s">
        <v>22</v>
      </c>
      <c r="G120" s="1185" t="s">
        <v>23</v>
      </c>
      <c r="H120" s="1185" t="s">
        <v>310</v>
      </c>
      <c r="I120" s="1182" t="s">
        <v>431</v>
      </c>
      <c r="J120" s="1183"/>
      <c r="K120" s="1183"/>
      <c r="L120" s="1183"/>
      <c r="M120" s="1183"/>
      <c r="N120" s="1184"/>
      <c r="O120" s="1187" t="s">
        <v>312</v>
      </c>
      <c r="P120" s="1188"/>
      <c r="Q120" s="1189" t="s">
        <v>313</v>
      </c>
      <c r="R120" s="1190"/>
      <c r="S120" s="1188" t="s">
        <v>314</v>
      </c>
      <c r="T120" s="1188"/>
      <c r="U120" s="1188"/>
      <c r="V120" s="1188"/>
      <c r="W120" s="1188"/>
      <c r="X120" s="1188"/>
      <c r="Y120" s="1191"/>
      <c r="Z120" s="1399" t="s">
        <v>315</v>
      </c>
      <c r="AA120" s="1400"/>
      <c r="AB120" s="1401" t="s">
        <v>316</v>
      </c>
      <c r="AC120" s="1401" t="s">
        <v>317</v>
      </c>
      <c r="AD120" s="1399" t="s">
        <v>318</v>
      </c>
      <c r="AE120" s="1400"/>
      <c r="AF120" s="1401" t="s">
        <v>317</v>
      </c>
      <c r="AG120" s="1399" t="s">
        <v>319</v>
      </c>
      <c r="AH120" s="1400"/>
      <c r="AI120" s="1401" t="s">
        <v>317</v>
      </c>
      <c r="AJ120" s="1399" t="s">
        <v>320</v>
      </c>
      <c r="AK120" s="1402"/>
    </row>
    <row r="121" spans="2:37" ht="57.75" customHeight="1" thickBot="1">
      <c r="B121" s="478"/>
      <c r="C121" s="1196"/>
      <c r="D121" s="1196"/>
      <c r="E121" s="1196"/>
      <c r="F121" s="1196"/>
      <c r="G121" s="1197"/>
      <c r="H121" s="1197"/>
      <c r="I121" s="489" t="s">
        <v>321</v>
      </c>
      <c r="J121" s="1198"/>
      <c r="K121" s="1198"/>
      <c r="L121" s="1198" t="s">
        <v>322</v>
      </c>
      <c r="M121" s="1198"/>
      <c r="N121" s="1334"/>
      <c r="O121" s="462"/>
      <c r="P121" s="1200"/>
      <c r="Q121" s="460"/>
      <c r="R121" s="461"/>
      <c r="S121" s="1200"/>
      <c r="T121" s="1200"/>
      <c r="U121" s="1200"/>
      <c r="V121" s="1200"/>
      <c r="W121" s="1200"/>
      <c r="X121" s="1200"/>
      <c r="Y121" s="1201"/>
      <c r="Z121" s="1309" t="s">
        <v>323</v>
      </c>
      <c r="AA121" s="1309" t="s">
        <v>324</v>
      </c>
      <c r="AB121" s="508"/>
      <c r="AC121" s="508"/>
      <c r="AD121" s="1309" t="s">
        <v>323</v>
      </c>
      <c r="AE121" s="1309" t="s">
        <v>324</v>
      </c>
      <c r="AF121" s="508"/>
      <c r="AG121" s="1309" t="s">
        <v>323</v>
      </c>
      <c r="AH121" s="1309" t="s">
        <v>324</v>
      </c>
      <c r="AI121" s="508"/>
      <c r="AJ121" s="1203" t="s">
        <v>325</v>
      </c>
      <c r="AK121" s="1204" t="s">
        <v>326</v>
      </c>
    </row>
    <row r="122" spans="2:37" ht="102.75" customHeight="1">
      <c r="B122" s="445" t="s">
        <v>561</v>
      </c>
      <c r="C122" s="229" t="s">
        <v>25</v>
      </c>
      <c r="D122" s="230" t="s">
        <v>562</v>
      </c>
      <c r="E122" s="230" t="s">
        <v>563</v>
      </c>
      <c r="F122" s="229" t="s">
        <v>564</v>
      </c>
      <c r="G122" s="231" t="s">
        <v>565</v>
      </c>
      <c r="H122" s="1263" t="s">
        <v>330</v>
      </c>
      <c r="I122" s="447">
        <v>1</v>
      </c>
      <c r="J122" s="1343"/>
      <c r="K122" s="1343"/>
      <c r="L122" s="1344"/>
      <c r="M122" s="1344"/>
      <c r="N122" s="1345"/>
      <c r="O122" s="1403" t="s">
        <v>363</v>
      </c>
      <c r="P122" s="1404"/>
      <c r="Q122" s="1404"/>
      <c r="R122" s="1404"/>
      <c r="S122" s="1404"/>
      <c r="T122" s="1404"/>
      <c r="U122" s="1404"/>
      <c r="V122" s="1404"/>
      <c r="W122" s="1404"/>
      <c r="X122" s="1404"/>
      <c r="Y122" s="1405"/>
      <c r="Z122" s="346" t="s">
        <v>391</v>
      </c>
      <c r="AA122" s="1260" t="s">
        <v>391</v>
      </c>
      <c r="AB122" s="1260" t="s">
        <v>391</v>
      </c>
      <c r="AC122" s="1261" t="s">
        <v>566</v>
      </c>
      <c r="AD122" s="1232"/>
      <c r="AE122" s="1232"/>
      <c r="AF122" s="1232"/>
      <c r="AG122" s="1232"/>
      <c r="AH122" s="1232"/>
      <c r="AI122" s="1232"/>
      <c r="AJ122" s="1233">
        <v>1</v>
      </c>
      <c r="AK122" s="1234">
        <v>0</v>
      </c>
    </row>
    <row r="123" spans="2:37" ht="92.25" customHeight="1">
      <c r="B123" s="446"/>
      <c r="C123" s="1406" t="s">
        <v>118</v>
      </c>
      <c r="D123" s="1370" t="s">
        <v>567</v>
      </c>
      <c r="E123" s="1370" t="s">
        <v>568</v>
      </c>
      <c r="F123" s="1406" t="s">
        <v>564</v>
      </c>
      <c r="G123" s="1407" t="s">
        <v>569</v>
      </c>
      <c r="H123" s="1263" t="s">
        <v>330</v>
      </c>
      <c r="I123" s="447">
        <v>1</v>
      </c>
      <c r="J123" s="1343"/>
      <c r="K123" s="1343"/>
      <c r="L123" s="1344"/>
      <c r="M123" s="1344"/>
      <c r="N123" s="1345"/>
      <c r="O123" s="1403" t="s">
        <v>363</v>
      </c>
      <c r="P123" s="1404"/>
      <c r="Q123" s="1404"/>
      <c r="R123" s="1404"/>
      <c r="S123" s="1404"/>
      <c r="T123" s="1404"/>
      <c r="U123" s="1404"/>
      <c r="V123" s="1404"/>
      <c r="W123" s="1404"/>
      <c r="X123" s="1404"/>
      <c r="Y123" s="1405"/>
      <c r="Z123" s="346" t="s">
        <v>391</v>
      </c>
      <c r="AA123" s="1260" t="s">
        <v>391</v>
      </c>
      <c r="AB123" s="1260" t="s">
        <v>391</v>
      </c>
      <c r="AC123" s="1261" t="s">
        <v>566</v>
      </c>
      <c r="AD123" s="1232"/>
      <c r="AE123" s="1232"/>
      <c r="AF123" s="1232"/>
      <c r="AG123" s="1232"/>
      <c r="AH123" s="1232"/>
      <c r="AI123" s="1232"/>
      <c r="AJ123" s="1233">
        <v>1</v>
      </c>
      <c r="AK123" s="1234">
        <v>0</v>
      </c>
    </row>
    <row r="124" spans="2:37" ht="174.75" customHeight="1">
      <c r="B124" s="446" t="s">
        <v>570</v>
      </c>
      <c r="C124" s="1406" t="s">
        <v>130</v>
      </c>
      <c r="D124" s="1248" t="s">
        <v>571</v>
      </c>
      <c r="E124" s="1248" t="s">
        <v>572</v>
      </c>
      <c r="F124" s="1406" t="s">
        <v>564</v>
      </c>
      <c r="G124" s="1408" t="s">
        <v>573</v>
      </c>
      <c r="H124" s="1263" t="s">
        <v>330</v>
      </c>
      <c r="I124" s="350">
        <v>0.34</v>
      </c>
      <c r="J124" s="1409">
        <v>0.34</v>
      </c>
      <c r="K124" s="1366">
        <v>0.33</v>
      </c>
      <c r="L124" s="1367"/>
      <c r="M124" s="1366">
        <v>0.33</v>
      </c>
      <c r="N124" s="1354"/>
      <c r="O124" s="441" t="s">
        <v>574</v>
      </c>
      <c r="P124" s="1208"/>
      <c r="Q124" s="441" t="s">
        <v>575</v>
      </c>
      <c r="R124" s="1208"/>
      <c r="S124" s="1211" t="s">
        <v>333</v>
      </c>
      <c r="T124" s="1211"/>
      <c r="U124" s="1211"/>
      <c r="V124" s="1211"/>
      <c r="W124" s="1211"/>
      <c r="X124" s="1211"/>
      <c r="Y124" s="1410"/>
      <c r="Z124" s="343">
        <v>0.34</v>
      </c>
      <c r="AA124" s="1230">
        <v>0.34</v>
      </c>
      <c r="AB124" s="1230">
        <v>1</v>
      </c>
      <c r="AC124" s="1231" t="s">
        <v>576</v>
      </c>
      <c r="AD124" s="1232"/>
      <c r="AE124" s="1232"/>
      <c r="AF124" s="1232"/>
      <c r="AG124" s="1232"/>
      <c r="AH124" s="1232"/>
      <c r="AI124" s="1232"/>
      <c r="AJ124" s="1233">
        <v>1</v>
      </c>
      <c r="AK124" s="1234">
        <f>AA124</f>
        <v>0.34</v>
      </c>
    </row>
    <row r="125" spans="2:37" ht="224.25" customHeight="1">
      <c r="B125" s="446"/>
      <c r="C125" s="1406" t="s">
        <v>31</v>
      </c>
      <c r="D125" s="1370" t="s">
        <v>577</v>
      </c>
      <c r="E125" s="1363" t="s">
        <v>578</v>
      </c>
      <c r="F125" s="1406" t="s">
        <v>564</v>
      </c>
      <c r="G125" s="1408" t="s">
        <v>579</v>
      </c>
      <c r="H125" s="1263" t="s">
        <v>330</v>
      </c>
      <c r="I125" s="350">
        <v>0.34</v>
      </c>
      <c r="J125" s="1409">
        <v>0.34</v>
      </c>
      <c r="K125" s="1366">
        <v>0.33</v>
      </c>
      <c r="L125" s="1367"/>
      <c r="M125" s="1366">
        <v>0.33</v>
      </c>
      <c r="N125" s="1354"/>
      <c r="O125" s="441" t="s">
        <v>580</v>
      </c>
      <c r="P125" s="1208"/>
      <c r="Q125" s="441" t="s">
        <v>542</v>
      </c>
      <c r="R125" s="1208"/>
      <c r="S125" s="1211" t="s">
        <v>333</v>
      </c>
      <c r="T125" s="1211"/>
      <c r="U125" s="1211"/>
      <c r="V125" s="1211"/>
      <c r="W125" s="1211"/>
      <c r="X125" s="1211"/>
      <c r="Y125" s="1410"/>
      <c r="Z125" s="343">
        <v>0.34</v>
      </c>
      <c r="AA125" s="1230">
        <v>0.17</v>
      </c>
      <c r="AB125" s="1230">
        <v>0.5</v>
      </c>
      <c r="AC125" s="1231" t="s">
        <v>581</v>
      </c>
      <c r="AD125" s="1232"/>
      <c r="AE125" s="1232"/>
      <c r="AF125" s="1232"/>
      <c r="AG125" s="1232"/>
      <c r="AH125" s="1232"/>
      <c r="AI125" s="1232"/>
      <c r="AJ125" s="1233">
        <v>1</v>
      </c>
      <c r="AK125" s="1234">
        <f t="shared" ref="AK125:AK126" si="3">AA125</f>
        <v>0.17</v>
      </c>
    </row>
    <row r="126" spans="2:37" ht="288" customHeight="1">
      <c r="B126" s="446"/>
      <c r="C126" s="1361" t="s">
        <v>136</v>
      </c>
      <c r="D126" s="1248" t="s">
        <v>582</v>
      </c>
      <c r="E126" s="1411" t="s">
        <v>583</v>
      </c>
      <c r="F126" s="1406" t="s">
        <v>483</v>
      </c>
      <c r="G126" s="1412" t="s">
        <v>584</v>
      </c>
      <c r="H126" s="1263" t="s">
        <v>330</v>
      </c>
      <c r="I126" s="447">
        <v>1</v>
      </c>
      <c r="J126" s="1343"/>
      <c r="K126" s="1343"/>
      <c r="L126" s="1413">
        <v>1</v>
      </c>
      <c r="M126" s="1413"/>
      <c r="N126" s="1414"/>
      <c r="O126" s="441" t="s">
        <v>585</v>
      </c>
      <c r="P126" s="1208"/>
      <c r="Q126" s="441" t="s">
        <v>586</v>
      </c>
      <c r="R126" s="1208"/>
      <c r="S126" s="1211" t="s">
        <v>333</v>
      </c>
      <c r="T126" s="1211"/>
      <c r="U126" s="1211"/>
      <c r="V126" s="1211"/>
      <c r="W126" s="1211"/>
      <c r="X126" s="1211"/>
      <c r="Y126" s="1410"/>
      <c r="Z126" s="343">
        <v>1</v>
      </c>
      <c r="AA126" s="1230">
        <v>0</v>
      </c>
      <c r="AB126" s="1230">
        <v>0</v>
      </c>
      <c r="AC126" s="1231" t="s">
        <v>587</v>
      </c>
      <c r="AD126" s="1232"/>
      <c r="AE126" s="1232"/>
      <c r="AF126" s="1232"/>
      <c r="AG126" s="1232"/>
      <c r="AH126" s="1232"/>
      <c r="AI126" s="1232"/>
      <c r="AJ126" s="1233">
        <v>1</v>
      </c>
      <c r="AK126" s="1234">
        <f t="shared" si="3"/>
        <v>0</v>
      </c>
    </row>
    <row r="127" spans="2:37" ht="96" customHeight="1">
      <c r="B127" s="446" t="s">
        <v>588</v>
      </c>
      <c r="C127" s="1406" t="s">
        <v>37</v>
      </c>
      <c r="D127" s="1415" t="s">
        <v>589</v>
      </c>
      <c r="E127" s="1363" t="s">
        <v>590</v>
      </c>
      <c r="F127" s="1364" t="s">
        <v>591</v>
      </c>
      <c r="G127" s="1416" t="s">
        <v>125</v>
      </c>
      <c r="H127" s="1263" t="s">
        <v>330</v>
      </c>
      <c r="I127" s="447">
        <v>0.5</v>
      </c>
      <c r="J127" s="1343"/>
      <c r="K127" s="1367"/>
      <c r="L127" s="1343">
        <v>0.5</v>
      </c>
      <c r="M127" s="1343"/>
      <c r="N127" s="1354"/>
      <c r="O127" s="1403" t="s">
        <v>363</v>
      </c>
      <c r="P127" s="1404"/>
      <c r="Q127" s="1404"/>
      <c r="R127" s="1404"/>
      <c r="S127" s="1404"/>
      <c r="T127" s="1404"/>
      <c r="U127" s="1404"/>
      <c r="V127" s="1404"/>
      <c r="W127" s="1404"/>
      <c r="X127" s="1404"/>
      <c r="Y127" s="1405"/>
      <c r="Z127" s="346" t="s">
        <v>391</v>
      </c>
      <c r="AA127" s="1260" t="s">
        <v>391</v>
      </c>
      <c r="AB127" s="1260" t="s">
        <v>391</v>
      </c>
      <c r="AC127" s="1261" t="s">
        <v>592</v>
      </c>
      <c r="AD127" s="1232"/>
      <c r="AE127" s="1232"/>
      <c r="AF127" s="1232"/>
      <c r="AG127" s="1232"/>
      <c r="AH127" s="1232"/>
      <c r="AI127" s="1232"/>
      <c r="AJ127" s="1233">
        <v>1</v>
      </c>
      <c r="AK127" s="1234">
        <v>0</v>
      </c>
    </row>
    <row r="128" spans="2:37" ht="123" customHeight="1">
      <c r="B128" s="446"/>
      <c r="C128" s="1406" t="s">
        <v>593</v>
      </c>
      <c r="D128" s="1363" t="s">
        <v>594</v>
      </c>
      <c r="E128" s="1363" t="s">
        <v>595</v>
      </c>
      <c r="F128" s="1364" t="s">
        <v>596</v>
      </c>
      <c r="G128" s="1416" t="s">
        <v>125</v>
      </c>
      <c r="H128" s="1263" t="s">
        <v>330</v>
      </c>
      <c r="I128" s="447">
        <v>0.5</v>
      </c>
      <c r="J128" s="1343"/>
      <c r="K128" s="1367"/>
      <c r="L128" s="1343">
        <v>0.5</v>
      </c>
      <c r="M128" s="1343"/>
      <c r="N128" s="1354"/>
      <c r="O128" s="1403" t="s">
        <v>363</v>
      </c>
      <c r="P128" s="1404"/>
      <c r="Q128" s="1404"/>
      <c r="R128" s="1404"/>
      <c r="S128" s="1404"/>
      <c r="T128" s="1404"/>
      <c r="U128" s="1404"/>
      <c r="V128" s="1404"/>
      <c r="W128" s="1404"/>
      <c r="X128" s="1404"/>
      <c r="Y128" s="1405"/>
      <c r="Z128" s="346" t="s">
        <v>391</v>
      </c>
      <c r="AA128" s="1260" t="s">
        <v>391</v>
      </c>
      <c r="AB128" s="1260" t="s">
        <v>391</v>
      </c>
      <c r="AC128" s="1261" t="s">
        <v>592</v>
      </c>
      <c r="AD128" s="1232"/>
      <c r="AE128" s="1232"/>
      <c r="AF128" s="1232"/>
      <c r="AG128" s="1232"/>
      <c r="AH128" s="1232"/>
      <c r="AI128" s="1232"/>
      <c r="AJ128" s="1233">
        <v>1</v>
      </c>
      <c r="AK128" s="1234">
        <v>0</v>
      </c>
    </row>
    <row r="129" spans="1:37" ht="409.5" customHeight="1">
      <c r="B129" s="446" t="s">
        <v>597</v>
      </c>
      <c r="C129" s="1406" t="s">
        <v>46</v>
      </c>
      <c r="D129" s="1370" t="s">
        <v>598</v>
      </c>
      <c r="E129" s="1363" t="s">
        <v>599</v>
      </c>
      <c r="F129" s="1406" t="s">
        <v>511</v>
      </c>
      <c r="G129" s="1408" t="s">
        <v>573</v>
      </c>
      <c r="H129" s="1263" t="s">
        <v>330</v>
      </c>
      <c r="I129" s="350">
        <v>0.34</v>
      </c>
      <c r="J129" s="1409">
        <v>0.34</v>
      </c>
      <c r="K129" s="1366">
        <v>0.33</v>
      </c>
      <c r="L129" s="1367"/>
      <c r="M129" s="1366">
        <v>0.33</v>
      </c>
      <c r="N129" s="1354"/>
      <c r="O129" s="441" t="s">
        <v>600</v>
      </c>
      <c r="P129" s="1208"/>
      <c r="Q129" s="441" t="s">
        <v>601</v>
      </c>
      <c r="R129" s="1208"/>
      <c r="S129" s="1212" t="s">
        <v>333</v>
      </c>
      <c r="T129" s="1243"/>
      <c r="U129" s="1243"/>
      <c r="V129" s="1243"/>
      <c r="W129" s="1243"/>
      <c r="X129" s="1243"/>
      <c r="Y129" s="1417"/>
      <c r="Z129" s="343">
        <v>0.34</v>
      </c>
      <c r="AA129" s="1230">
        <v>0.34</v>
      </c>
      <c r="AB129" s="1230">
        <v>1</v>
      </c>
      <c r="AC129" s="1231" t="s">
        <v>602</v>
      </c>
      <c r="AD129" s="1232"/>
      <c r="AE129" s="1232"/>
      <c r="AF129" s="1232"/>
      <c r="AG129" s="1232"/>
      <c r="AH129" s="1232"/>
      <c r="AI129" s="1232"/>
      <c r="AJ129" s="1233">
        <v>1</v>
      </c>
      <c r="AK129" s="1234">
        <f t="shared" ref="AK129" si="4">AA129</f>
        <v>0.34</v>
      </c>
    </row>
    <row r="130" spans="1:37" ht="108" customHeight="1">
      <c r="B130" s="446"/>
      <c r="C130" s="1406" t="s">
        <v>49</v>
      </c>
      <c r="D130" s="1370" t="s">
        <v>603</v>
      </c>
      <c r="E130" s="1370" t="s">
        <v>604</v>
      </c>
      <c r="F130" s="1406" t="s">
        <v>511</v>
      </c>
      <c r="G130" s="231" t="s">
        <v>565</v>
      </c>
      <c r="H130" s="1263" t="s">
        <v>330</v>
      </c>
      <c r="I130" s="447">
        <v>1</v>
      </c>
      <c r="J130" s="1343"/>
      <c r="K130" s="1343"/>
      <c r="L130" s="1344"/>
      <c r="M130" s="1344"/>
      <c r="N130" s="1345"/>
      <c r="O130" s="1403" t="s">
        <v>363</v>
      </c>
      <c r="P130" s="1404"/>
      <c r="Q130" s="1404"/>
      <c r="R130" s="1404"/>
      <c r="S130" s="1404"/>
      <c r="T130" s="1404"/>
      <c r="U130" s="1404"/>
      <c r="V130" s="1404"/>
      <c r="W130" s="1404"/>
      <c r="X130" s="1404"/>
      <c r="Y130" s="1405"/>
      <c r="Z130" s="346" t="s">
        <v>391</v>
      </c>
      <c r="AA130" s="1260" t="s">
        <v>391</v>
      </c>
      <c r="AB130" s="1260" t="s">
        <v>391</v>
      </c>
      <c r="AC130" s="1261" t="s">
        <v>566</v>
      </c>
      <c r="AD130" s="1232"/>
      <c r="AE130" s="1232"/>
      <c r="AF130" s="1232"/>
      <c r="AG130" s="1232"/>
      <c r="AH130" s="1232"/>
      <c r="AI130" s="1232"/>
      <c r="AJ130" s="1233">
        <v>1</v>
      </c>
      <c r="AK130" s="1234">
        <v>0</v>
      </c>
    </row>
    <row r="131" spans="1:37" ht="333" customHeight="1">
      <c r="B131" s="446"/>
      <c r="C131" s="1406" t="s">
        <v>197</v>
      </c>
      <c r="D131" s="1370" t="s">
        <v>605</v>
      </c>
      <c r="E131" s="1370" t="s">
        <v>606</v>
      </c>
      <c r="F131" s="1406" t="s">
        <v>511</v>
      </c>
      <c r="G131" s="1408" t="s">
        <v>579</v>
      </c>
      <c r="H131" s="1263" t="s">
        <v>330</v>
      </c>
      <c r="I131" s="350">
        <v>0.34</v>
      </c>
      <c r="J131" s="1409">
        <v>0.34</v>
      </c>
      <c r="K131" s="1366">
        <v>0.33</v>
      </c>
      <c r="L131" s="1367"/>
      <c r="M131" s="1366">
        <v>0.33</v>
      </c>
      <c r="N131" s="1354"/>
      <c r="O131" s="441" t="s">
        <v>607</v>
      </c>
      <c r="P131" s="1208"/>
      <c r="Q131" s="441" t="s">
        <v>608</v>
      </c>
      <c r="R131" s="1208"/>
      <c r="S131" s="1211" t="s">
        <v>333</v>
      </c>
      <c r="T131" s="1211"/>
      <c r="U131" s="1211"/>
      <c r="V131" s="1211"/>
      <c r="W131" s="1211"/>
      <c r="X131" s="1211"/>
      <c r="Y131" s="1410"/>
      <c r="Z131" s="343">
        <v>0.34</v>
      </c>
      <c r="AA131" s="1230">
        <v>0.34</v>
      </c>
      <c r="AB131" s="1230">
        <v>1</v>
      </c>
      <c r="AC131" s="1231" t="s">
        <v>609</v>
      </c>
      <c r="AD131" s="1232"/>
      <c r="AE131" s="1232"/>
      <c r="AF131" s="1232"/>
      <c r="AG131" s="1232"/>
      <c r="AH131" s="1232"/>
      <c r="AI131" s="1232"/>
      <c r="AJ131" s="1233">
        <v>1</v>
      </c>
      <c r="AK131" s="1234">
        <f t="shared" ref="AK131:AK132" si="5">AA131</f>
        <v>0.34</v>
      </c>
    </row>
    <row r="132" spans="1:37" ht="237.75" customHeight="1">
      <c r="B132" s="446" t="s">
        <v>610</v>
      </c>
      <c r="C132" s="1406" t="s">
        <v>53</v>
      </c>
      <c r="D132" s="1370" t="s">
        <v>611</v>
      </c>
      <c r="E132" s="1370" t="s">
        <v>612</v>
      </c>
      <c r="F132" s="1406" t="s">
        <v>613</v>
      </c>
      <c r="G132" s="1407" t="s">
        <v>584</v>
      </c>
      <c r="H132" s="1263" t="s">
        <v>330</v>
      </c>
      <c r="I132" s="447">
        <v>1</v>
      </c>
      <c r="J132" s="1343"/>
      <c r="K132" s="1343"/>
      <c r="L132" s="1413">
        <v>1</v>
      </c>
      <c r="M132" s="1413"/>
      <c r="N132" s="1414"/>
      <c r="O132" s="441" t="s">
        <v>614</v>
      </c>
      <c r="P132" s="1208"/>
      <c r="Q132" s="441" t="s">
        <v>615</v>
      </c>
      <c r="R132" s="1208"/>
      <c r="S132" s="1211" t="s">
        <v>333</v>
      </c>
      <c r="T132" s="1211"/>
      <c r="U132" s="1211"/>
      <c r="V132" s="1211"/>
      <c r="W132" s="1211"/>
      <c r="X132" s="1211"/>
      <c r="Y132" s="1410"/>
      <c r="Z132" s="343">
        <v>1</v>
      </c>
      <c r="AA132" s="1230">
        <v>1</v>
      </c>
      <c r="AB132" s="1230">
        <v>1</v>
      </c>
      <c r="AC132" s="1231" t="s">
        <v>616</v>
      </c>
      <c r="AD132" s="1232"/>
      <c r="AE132" s="1232"/>
      <c r="AF132" s="1232"/>
      <c r="AG132" s="1232"/>
      <c r="AH132" s="1232"/>
      <c r="AI132" s="1232"/>
      <c r="AJ132" s="1233">
        <v>1</v>
      </c>
      <c r="AK132" s="1234">
        <f t="shared" si="5"/>
        <v>1</v>
      </c>
    </row>
    <row r="133" spans="1:37" ht="87.75" customHeight="1">
      <c r="B133" s="446"/>
      <c r="C133" s="1406" t="s">
        <v>202</v>
      </c>
      <c r="D133" s="1370" t="s">
        <v>617</v>
      </c>
      <c r="E133" s="1370" t="s">
        <v>618</v>
      </c>
      <c r="F133" s="1406" t="s">
        <v>564</v>
      </c>
      <c r="G133" s="1407" t="s">
        <v>619</v>
      </c>
      <c r="H133" s="1263" t="s">
        <v>330</v>
      </c>
      <c r="I133" s="447">
        <v>1</v>
      </c>
      <c r="J133" s="1343"/>
      <c r="K133" s="1343"/>
      <c r="L133" s="1344"/>
      <c r="M133" s="1344"/>
      <c r="N133" s="1345"/>
      <c r="O133" s="1403" t="s">
        <v>363</v>
      </c>
      <c r="P133" s="1404"/>
      <c r="Q133" s="1404"/>
      <c r="R133" s="1404"/>
      <c r="S133" s="1404"/>
      <c r="T133" s="1404"/>
      <c r="U133" s="1404"/>
      <c r="V133" s="1404"/>
      <c r="W133" s="1404"/>
      <c r="X133" s="1404"/>
      <c r="Y133" s="1405"/>
      <c r="Z133" s="346" t="s">
        <v>391</v>
      </c>
      <c r="AA133" s="1260" t="s">
        <v>391</v>
      </c>
      <c r="AB133" s="1260" t="s">
        <v>391</v>
      </c>
      <c r="AC133" s="1261" t="s">
        <v>592</v>
      </c>
      <c r="AD133" s="1232"/>
      <c r="AE133" s="1232"/>
      <c r="AF133" s="1232"/>
      <c r="AG133" s="1232"/>
      <c r="AH133" s="1232"/>
      <c r="AI133" s="1232"/>
      <c r="AJ133" s="1233">
        <v>1</v>
      </c>
      <c r="AK133" s="1234">
        <v>0</v>
      </c>
    </row>
    <row r="134" spans="1:37" ht="228.75" customHeight="1">
      <c r="B134" s="446"/>
      <c r="C134" s="1406" t="s">
        <v>205</v>
      </c>
      <c r="D134" s="1370" t="s">
        <v>620</v>
      </c>
      <c r="E134" s="1370" t="s">
        <v>621</v>
      </c>
      <c r="F134" s="1406" t="s">
        <v>511</v>
      </c>
      <c r="G134" s="1408" t="s">
        <v>573</v>
      </c>
      <c r="H134" s="1263" t="s">
        <v>330</v>
      </c>
      <c r="I134" s="350">
        <v>0.34</v>
      </c>
      <c r="J134" s="1409">
        <v>0.34</v>
      </c>
      <c r="K134" s="1366">
        <v>0.33</v>
      </c>
      <c r="L134" s="1367"/>
      <c r="M134" s="1366">
        <v>0.33</v>
      </c>
      <c r="N134" s="1354"/>
      <c r="O134" s="441" t="s">
        <v>622</v>
      </c>
      <c r="P134" s="1208"/>
      <c r="Q134" s="441" t="s">
        <v>623</v>
      </c>
      <c r="R134" s="1208"/>
      <c r="S134" s="1212" t="s">
        <v>333</v>
      </c>
      <c r="T134" s="1243"/>
      <c r="U134" s="1243"/>
      <c r="V134" s="1243"/>
      <c r="W134" s="1243"/>
      <c r="X134" s="1243"/>
      <c r="Y134" s="1417"/>
      <c r="Z134" s="343">
        <v>0.34</v>
      </c>
      <c r="AA134" s="1230">
        <v>0.34</v>
      </c>
      <c r="AB134" s="1230">
        <v>1</v>
      </c>
      <c r="AC134" s="1231" t="s">
        <v>624</v>
      </c>
      <c r="AD134" s="1232"/>
      <c r="AE134" s="1232"/>
      <c r="AF134" s="1232"/>
      <c r="AG134" s="1232"/>
      <c r="AH134" s="1232"/>
      <c r="AI134" s="1232"/>
      <c r="AJ134" s="1233">
        <v>1</v>
      </c>
      <c r="AK134" s="1234">
        <f t="shared" ref="AK134:AK135" si="6">AA134</f>
        <v>0.34</v>
      </c>
    </row>
    <row r="135" spans="1:37" ht="184.5" customHeight="1" thickBot="1">
      <c r="B135" s="513"/>
      <c r="C135" s="1418" t="s">
        <v>208</v>
      </c>
      <c r="D135" s="1419" t="s">
        <v>625</v>
      </c>
      <c r="E135" s="1419" t="s">
        <v>626</v>
      </c>
      <c r="F135" s="1418" t="s">
        <v>511</v>
      </c>
      <c r="G135" s="1420" t="s">
        <v>579</v>
      </c>
      <c r="H135" s="1421" t="s">
        <v>330</v>
      </c>
      <c r="I135" s="232">
        <v>0.34</v>
      </c>
      <c r="J135" s="1422">
        <v>0.34</v>
      </c>
      <c r="K135" s="1423">
        <v>0.33</v>
      </c>
      <c r="L135" s="1424"/>
      <c r="M135" s="1423">
        <v>0.33</v>
      </c>
      <c r="N135" s="1425"/>
      <c r="O135" s="509" t="s">
        <v>627</v>
      </c>
      <c r="P135" s="1382"/>
      <c r="Q135" s="509" t="s">
        <v>628</v>
      </c>
      <c r="R135" s="1382"/>
      <c r="S135" s="1386" t="s">
        <v>333</v>
      </c>
      <c r="T135" s="1426"/>
      <c r="U135" s="1426"/>
      <c r="V135" s="1426"/>
      <c r="W135" s="1426"/>
      <c r="X135" s="1426"/>
      <c r="Y135" s="1427"/>
      <c r="Z135" s="302">
        <v>0.34</v>
      </c>
      <c r="AA135" s="1387">
        <v>0.34</v>
      </c>
      <c r="AB135" s="1387">
        <v>1</v>
      </c>
      <c r="AC135" s="1275" t="s">
        <v>629</v>
      </c>
      <c r="AD135" s="1276"/>
      <c r="AE135" s="1276"/>
      <c r="AF135" s="1276"/>
      <c r="AG135" s="1276"/>
      <c r="AH135" s="1276"/>
      <c r="AI135" s="1276"/>
      <c r="AJ135" s="1314">
        <v>1</v>
      </c>
      <c r="AK135" s="1315">
        <f t="shared" si="6"/>
        <v>0.34</v>
      </c>
    </row>
    <row r="136" spans="1:37" ht="35.1" customHeight="1" thickBot="1">
      <c r="E136" s="60"/>
      <c r="F136" s="235"/>
      <c r="O136" s="440" t="s">
        <v>420</v>
      </c>
      <c r="P136" s="440"/>
      <c r="Q136" s="440"/>
      <c r="R136" s="440"/>
      <c r="S136" s="440"/>
      <c r="T136" s="440"/>
      <c r="U136" s="440"/>
      <c r="V136" s="440"/>
      <c r="W136" s="440"/>
      <c r="X136" s="440"/>
      <c r="Y136" s="440"/>
      <c r="Z136" s="300">
        <f>(+Z124+Z125+Z126+Z129+Z131+Z132+Z134+Z135)/8</f>
        <v>0.505</v>
      </c>
      <c r="AA136" s="300">
        <f t="shared" ref="AA136:AB136" si="7">(+AA124+AA125+AA126+AA129+AA131+AA132+AA134+AA135)/8</f>
        <v>0.35875000000000001</v>
      </c>
      <c r="AB136" s="300">
        <f t="shared" si="7"/>
        <v>0.8125</v>
      </c>
      <c r="AJ136" s="215">
        <f>AVERAGE(AJ122:AJ135)</f>
        <v>1</v>
      </c>
      <c r="AK136" s="215">
        <f>AVERAGE(AK122:AK135)</f>
        <v>0.20500000000000002</v>
      </c>
    </row>
    <row r="137" spans="1:37" ht="30" customHeight="1" thickBot="1">
      <c r="E137" s="60"/>
      <c r="F137" s="235"/>
      <c r="Z137" s="248"/>
    </row>
    <row r="138" spans="1:37" ht="110.25" customHeight="1" thickBot="1">
      <c r="B138" s="67">
        <v>2022</v>
      </c>
      <c r="C138" s="533" t="s">
        <v>0</v>
      </c>
      <c r="D138" s="534"/>
      <c r="E138" s="534"/>
      <c r="F138" s="534"/>
      <c r="G138" s="66"/>
      <c r="H138" s="217"/>
      <c r="I138" s="217"/>
      <c r="J138" s="217"/>
      <c r="K138" s="217"/>
      <c r="L138" s="217"/>
      <c r="M138" s="217"/>
      <c r="N138" s="217"/>
      <c r="Z138" s="248"/>
    </row>
    <row r="139" spans="1:37" ht="58.5" customHeight="1" thickBot="1">
      <c r="B139" s="348" t="s">
        <v>1</v>
      </c>
      <c r="C139" s="442" t="s">
        <v>2</v>
      </c>
      <c r="D139" s="443"/>
      <c r="E139" s="443"/>
      <c r="F139" s="443"/>
      <c r="G139" s="444"/>
      <c r="H139" s="217"/>
      <c r="I139" s="217"/>
      <c r="J139" s="216"/>
      <c r="K139" s="216"/>
      <c r="L139" s="216"/>
      <c r="M139" s="216"/>
      <c r="N139" s="216"/>
      <c r="Z139" s="248"/>
    </row>
    <row r="140" spans="1:37" ht="30" customHeight="1">
      <c r="B140" s="348" t="s">
        <v>3</v>
      </c>
      <c r="C140" s="1280">
        <v>2022</v>
      </c>
      <c r="D140" s="1281"/>
      <c r="E140" s="1281"/>
      <c r="F140" s="1281"/>
      <c r="G140" s="1282"/>
      <c r="H140" s="217"/>
      <c r="I140" s="217"/>
      <c r="J140" s="217"/>
      <c r="K140" s="217"/>
      <c r="L140" s="217"/>
      <c r="M140" s="217"/>
      <c r="N140" s="217"/>
    </row>
    <row r="141" spans="1:37" ht="42" customHeight="1">
      <c r="B141" s="349" t="s">
        <v>4</v>
      </c>
      <c r="C141" s="1140">
        <v>44592</v>
      </c>
      <c r="D141" s="1141"/>
      <c r="E141" s="1141"/>
      <c r="F141" s="1141"/>
      <c r="G141" s="1142"/>
      <c r="H141" s="217"/>
      <c r="I141" s="217"/>
      <c r="J141" s="220"/>
      <c r="K141" s="220"/>
      <c r="L141" s="220"/>
      <c r="M141" s="220"/>
      <c r="N141" s="220"/>
    </row>
    <row r="142" spans="1:37" ht="46.5" customHeight="1" thickBot="1">
      <c r="B142" s="236" t="s">
        <v>5</v>
      </c>
      <c r="C142" s="1428" t="s">
        <v>464</v>
      </c>
      <c r="D142" s="1429"/>
      <c r="E142" s="1429"/>
      <c r="F142" s="1429"/>
      <c r="G142" s="1430"/>
      <c r="H142" s="217"/>
      <c r="I142" s="217"/>
    </row>
    <row r="143" spans="1:37" s="85" customFormat="1" ht="50.25" customHeight="1" thickBot="1">
      <c r="B143" s="437" t="s">
        <v>630</v>
      </c>
      <c r="C143" s="438"/>
      <c r="D143" s="438"/>
      <c r="E143" s="438"/>
      <c r="F143" s="438"/>
      <c r="G143" s="439"/>
      <c r="H143" s="245"/>
      <c r="I143" s="245"/>
      <c r="AC143" s="86"/>
    </row>
    <row r="144" spans="1:37" s="246" customFormat="1" ht="42" customHeight="1">
      <c r="A144" s="85"/>
      <c r="B144" s="1431" t="s">
        <v>159</v>
      </c>
      <c r="C144" s="535" t="s">
        <v>483</v>
      </c>
      <c r="D144" s="536"/>
      <c r="E144" s="536"/>
      <c r="F144" s="536"/>
      <c r="G144" s="537"/>
      <c r="H144" s="245"/>
      <c r="I144" s="245"/>
      <c r="AC144" s="247"/>
    </row>
    <row r="145" spans="1:37" s="237" customFormat="1" ht="45.75" customHeight="1">
      <c r="A145" s="60"/>
      <c r="B145" s="342" t="s">
        <v>12</v>
      </c>
      <c r="C145" s="1432" t="s">
        <v>631</v>
      </c>
      <c r="D145" s="538"/>
      <c r="E145" s="538"/>
      <c r="F145" s="538"/>
      <c r="G145" s="539"/>
      <c r="H145" s="217"/>
      <c r="I145" s="217"/>
      <c r="J145" s="223"/>
      <c r="K145" s="223"/>
      <c r="L145" s="223"/>
      <c r="M145" s="223"/>
      <c r="N145" s="223"/>
      <c r="AC145" s="238"/>
    </row>
    <row r="146" spans="1:37" s="237" customFormat="1" ht="63" customHeight="1">
      <c r="A146" s="60"/>
      <c r="B146" s="342" t="s">
        <v>14</v>
      </c>
      <c r="C146" s="1433" t="s">
        <v>64</v>
      </c>
      <c r="D146" s="540"/>
      <c r="E146" s="540"/>
      <c r="F146" s="540"/>
      <c r="G146" s="541"/>
      <c r="H146" s="217"/>
      <c r="I146" s="217"/>
      <c r="J146" s="64"/>
      <c r="K146" s="64"/>
      <c r="L146" s="64"/>
      <c r="M146" s="64"/>
      <c r="N146" s="64"/>
      <c r="AC146" s="238"/>
    </row>
    <row r="147" spans="1:37" s="237" customFormat="1" ht="45.75" customHeight="1" thickBot="1">
      <c r="A147" s="60"/>
      <c r="B147" s="224" t="s">
        <v>632</v>
      </c>
      <c r="C147" s="1434" t="s">
        <v>215</v>
      </c>
      <c r="D147" s="1434"/>
      <c r="E147" s="1434"/>
      <c r="F147" s="1434"/>
      <c r="G147" s="1435"/>
      <c r="H147" s="222"/>
      <c r="I147" s="223"/>
      <c r="J147" s="223"/>
      <c r="K147" s="223"/>
      <c r="L147" s="223"/>
      <c r="M147" s="223"/>
      <c r="N147" s="223"/>
      <c r="AC147" s="238"/>
    </row>
    <row r="148" spans="1:37" ht="30.75" customHeight="1" thickBot="1">
      <c r="B148" s="239"/>
      <c r="C148" s="64"/>
      <c r="D148" s="64"/>
      <c r="E148" s="64"/>
      <c r="F148" s="240"/>
      <c r="G148" s="64"/>
      <c r="H148" s="64"/>
      <c r="I148" s="64"/>
      <c r="J148" s="64"/>
      <c r="K148" s="64"/>
      <c r="L148" s="64"/>
      <c r="M148" s="64"/>
      <c r="N148" s="64"/>
      <c r="Z148" s="514" t="s">
        <v>309</v>
      </c>
      <c r="AA148" s="515"/>
      <c r="AB148" s="515"/>
      <c r="AC148" s="515"/>
      <c r="AD148" s="515"/>
      <c r="AE148" s="515"/>
      <c r="AF148" s="515"/>
      <c r="AG148" s="515"/>
      <c r="AH148" s="515"/>
      <c r="AI148" s="515"/>
      <c r="AJ148" s="515"/>
      <c r="AK148" s="516"/>
    </row>
    <row r="149" spans="1:37" ht="57" customHeight="1">
      <c r="B149" s="1182" t="s">
        <v>18</v>
      </c>
      <c r="C149" s="1183" t="s">
        <v>19</v>
      </c>
      <c r="D149" s="1183" t="s">
        <v>20</v>
      </c>
      <c r="E149" s="1183" t="s">
        <v>21</v>
      </c>
      <c r="F149" s="1183" t="s">
        <v>22</v>
      </c>
      <c r="G149" s="1185" t="s">
        <v>23</v>
      </c>
      <c r="H149" s="1185" t="s">
        <v>310</v>
      </c>
      <c r="I149" s="1182" t="s">
        <v>431</v>
      </c>
      <c r="J149" s="1183"/>
      <c r="K149" s="1183"/>
      <c r="L149" s="1183"/>
      <c r="M149" s="1183"/>
      <c r="N149" s="1184"/>
      <c r="O149" s="517" t="s">
        <v>312</v>
      </c>
      <c r="P149" s="1188"/>
      <c r="Q149" s="1189" t="s">
        <v>313</v>
      </c>
      <c r="R149" s="1190"/>
      <c r="S149" s="1188" t="s">
        <v>314</v>
      </c>
      <c r="T149" s="1188"/>
      <c r="U149" s="1188"/>
      <c r="V149" s="1188"/>
      <c r="W149" s="1188"/>
      <c r="X149" s="1188"/>
      <c r="Y149" s="1191"/>
      <c r="Z149" s="520" t="s">
        <v>315</v>
      </c>
      <c r="AA149" s="521"/>
      <c r="AB149" s="522" t="s">
        <v>316</v>
      </c>
      <c r="AC149" s="523" t="s">
        <v>317</v>
      </c>
      <c r="AD149" s="524" t="s">
        <v>318</v>
      </c>
      <c r="AE149" s="521"/>
      <c r="AF149" s="522" t="s">
        <v>317</v>
      </c>
      <c r="AG149" s="520" t="s">
        <v>319</v>
      </c>
      <c r="AH149" s="521"/>
      <c r="AI149" s="522" t="s">
        <v>317</v>
      </c>
      <c r="AJ149" s="520" t="s">
        <v>320</v>
      </c>
      <c r="AK149" s="521"/>
    </row>
    <row r="150" spans="1:37" ht="57" customHeight="1" thickBot="1">
      <c r="B150" s="478"/>
      <c r="C150" s="1196"/>
      <c r="D150" s="1196"/>
      <c r="E150" s="1196"/>
      <c r="F150" s="1196"/>
      <c r="G150" s="1197"/>
      <c r="H150" s="1197"/>
      <c r="I150" s="489" t="s">
        <v>321</v>
      </c>
      <c r="J150" s="1198"/>
      <c r="K150" s="1198"/>
      <c r="L150" s="1198" t="s">
        <v>322</v>
      </c>
      <c r="M150" s="1198"/>
      <c r="N150" s="1334"/>
      <c r="O150" s="1436"/>
      <c r="P150" s="1437"/>
      <c r="Q150" s="518"/>
      <c r="R150" s="519"/>
      <c r="S150" s="1437"/>
      <c r="T150" s="1437"/>
      <c r="U150" s="1437"/>
      <c r="V150" s="1437"/>
      <c r="W150" s="1437"/>
      <c r="X150" s="1437"/>
      <c r="Y150" s="1438"/>
      <c r="Z150" s="1439" t="s">
        <v>323</v>
      </c>
      <c r="AA150" s="1439" t="s">
        <v>324</v>
      </c>
      <c r="AB150" s="522"/>
      <c r="AC150" s="523"/>
      <c r="AD150" s="1440" t="s">
        <v>323</v>
      </c>
      <c r="AE150" s="1439" t="s">
        <v>324</v>
      </c>
      <c r="AF150" s="522"/>
      <c r="AG150" s="1439" t="s">
        <v>323</v>
      </c>
      <c r="AH150" s="1439" t="s">
        <v>324</v>
      </c>
      <c r="AI150" s="522"/>
      <c r="AJ150" s="1203" t="s">
        <v>325</v>
      </c>
      <c r="AK150" s="1204" t="s">
        <v>326</v>
      </c>
    </row>
    <row r="151" spans="1:37" s="237" customFormat="1" ht="141.75" customHeight="1">
      <c r="A151" s="60"/>
      <c r="B151" s="525" t="s">
        <v>219</v>
      </c>
      <c r="C151" s="229" t="s">
        <v>25</v>
      </c>
      <c r="D151" s="230" t="s">
        <v>633</v>
      </c>
      <c r="E151" s="230" t="s">
        <v>221</v>
      </c>
      <c r="F151" s="229" t="s">
        <v>634</v>
      </c>
      <c r="G151" s="241" t="s">
        <v>125</v>
      </c>
      <c r="H151" s="75" t="s">
        <v>330</v>
      </c>
      <c r="I151" s="527">
        <v>0.5</v>
      </c>
      <c r="J151" s="528"/>
      <c r="K151" s="242"/>
      <c r="L151" s="528">
        <v>0.5</v>
      </c>
      <c r="M151" s="528"/>
      <c r="N151" s="243"/>
      <c r="O151" s="529" t="s">
        <v>363</v>
      </c>
      <c r="P151" s="530"/>
      <c r="Q151" s="530"/>
      <c r="R151" s="530"/>
      <c r="S151" s="530"/>
      <c r="T151" s="530"/>
      <c r="U151" s="530"/>
      <c r="V151" s="530"/>
      <c r="W151" s="530"/>
      <c r="X151" s="530"/>
      <c r="Y151" s="531"/>
      <c r="Z151" s="351" t="s">
        <v>391</v>
      </c>
      <c r="AA151" s="352" t="s">
        <v>391</v>
      </c>
      <c r="AB151" s="352" t="s">
        <v>391</v>
      </c>
      <c r="AC151" s="353" t="s">
        <v>566</v>
      </c>
      <c r="AD151" s="250"/>
      <c r="AE151" s="251"/>
      <c r="AF151" s="251"/>
      <c r="AG151" s="251"/>
      <c r="AH151" s="251"/>
      <c r="AI151" s="251"/>
      <c r="AJ151" s="296">
        <v>1</v>
      </c>
      <c r="AK151" s="297">
        <v>0</v>
      </c>
    </row>
    <row r="152" spans="1:37" s="237" customFormat="1" ht="73.5" customHeight="1">
      <c r="A152" s="60"/>
      <c r="B152" s="526"/>
      <c r="C152" s="1406" t="s">
        <v>118</v>
      </c>
      <c r="D152" s="1370" t="s">
        <v>635</v>
      </c>
      <c r="E152" s="1370" t="s">
        <v>636</v>
      </c>
      <c r="F152" s="1406" t="s">
        <v>634</v>
      </c>
      <c r="G152" s="1441" t="s">
        <v>125</v>
      </c>
      <c r="H152" s="1263" t="s">
        <v>330</v>
      </c>
      <c r="I152" s="447">
        <v>0.5</v>
      </c>
      <c r="J152" s="1343"/>
      <c r="K152" s="1367"/>
      <c r="L152" s="1343">
        <v>0.5</v>
      </c>
      <c r="M152" s="1343"/>
      <c r="N152" s="1354"/>
      <c r="O152" s="1403" t="s">
        <v>363</v>
      </c>
      <c r="P152" s="1404"/>
      <c r="Q152" s="1404"/>
      <c r="R152" s="1404"/>
      <c r="S152" s="1404"/>
      <c r="T152" s="1404"/>
      <c r="U152" s="1404"/>
      <c r="V152" s="1404"/>
      <c r="W152" s="1404"/>
      <c r="X152" s="1404"/>
      <c r="Y152" s="1442"/>
      <c r="Z152" s="1443" t="s">
        <v>391</v>
      </c>
      <c r="AA152" s="1444" t="s">
        <v>391</v>
      </c>
      <c r="AB152" s="1444" t="s">
        <v>391</v>
      </c>
      <c r="AC152" s="1445" t="s">
        <v>566</v>
      </c>
      <c r="AD152" s="355"/>
      <c r="AE152" s="1446"/>
      <c r="AF152" s="1446"/>
      <c r="AG152" s="1446"/>
      <c r="AH152" s="1446"/>
      <c r="AI152" s="1446"/>
      <c r="AJ152" s="1339">
        <v>1</v>
      </c>
      <c r="AK152" s="1340">
        <v>0</v>
      </c>
    </row>
    <row r="153" spans="1:37" s="237" customFormat="1" ht="123" customHeight="1">
      <c r="A153" s="60"/>
      <c r="B153" s="526"/>
      <c r="C153" s="1406" t="s">
        <v>122</v>
      </c>
      <c r="D153" s="1370" t="s">
        <v>637</v>
      </c>
      <c r="E153" s="1363" t="s">
        <v>638</v>
      </c>
      <c r="F153" s="1364" t="s">
        <v>639</v>
      </c>
      <c r="G153" s="1447" t="s">
        <v>125</v>
      </c>
      <c r="H153" s="1263" t="s">
        <v>330</v>
      </c>
      <c r="I153" s="447">
        <v>0.5</v>
      </c>
      <c r="J153" s="1343"/>
      <c r="K153" s="1367"/>
      <c r="L153" s="1343">
        <v>0.5</v>
      </c>
      <c r="M153" s="1343"/>
      <c r="N153" s="1354"/>
      <c r="O153" s="1403" t="s">
        <v>363</v>
      </c>
      <c r="P153" s="1404"/>
      <c r="Q153" s="1404"/>
      <c r="R153" s="1404"/>
      <c r="S153" s="1404"/>
      <c r="T153" s="1404"/>
      <c r="U153" s="1404"/>
      <c r="V153" s="1404"/>
      <c r="W153" s="1404"/>
      <c r="X153" s="1404"/>
      <c r="Y153" s="1442"/>
      <c r="Z153" s="1443" t="s">
        <v>391</v>
      </c>
      <c r="AA153" s="1444" t="s">
        <v>391</v>
      </c>
      <c r="AB153" s="1444" t="s">
        <v>391</v>
      </c>
      <c r="AC153" s="1445" t="s">
        <v>566</v>
      </c>
      <c r="AD153" s="355"/>
      <c r="AE153" s="1446"/>
      <c r="AF153" s="1446"/>
      <c r="AG153" s="1446"/>
      <c r="AH153" s="1446"/>
      <c r="AI153" s="1446"/>
      <c r="AJ153" s="1339">
        <v>1</v>
      </c>
      <c r="AK153" s="1340">
        <v>0</v>
      </c>
    </row>
    <row r="154" spans="1:37" s="237" customFormat="1" ht="409.6" customHeight="1">
      <c r="A154" s="60"/>
      <c r="B154" s="526" t="s">
        <v>237</v>
      </c>
      <c r="C154" s="1448" t="s">
        <v>130</v>
      </c>
      <c r="D154" s="1370" t="s">
        <v>640</v>
      </c>
      <c r="E154" s="1370" t="s">
        <v>641</v>
      </c>
      <c r="F154" s="1406" t="s">
        <v>642</v>
      </c>
      <c r="G154" s="1449" t="s">
        <v>643</v>
      </c>
      <c r="H154" s="1263" t="s">
        <v>330</v>
      </c>
      <c r="I154" s="350">
        <v>0.34</v>
      </c>
      <c r="J154" s="1367"/>
      <c r="K154" s="1366">
        <v>0.33</v>
      </c>
      <c r="L154" s="1367"/>
      <c r="M154" s="1366">
        <v>0.33</v>
      </c>
      <c r="N154" s="1354"/>
      <c r="O154" s="1450" t="s">
        <v>644</v>
      </c>
      <c r="P154" s="1242"/>
      <c r="Q154" s="1451" t="s">
        <v>645</v>
      </c>
      <c r="R154" s="1452"/>
      <c r="S154" s="1212" t="s">
        <v>333</v>
      </c>
      <c r="T154" s="1243"/>
      <c r="U154" s="1243"/>
      <c r="V154" s="1243"/>
      <c r="W154" s="1243"/>
      <c r="X154" s="1243"/>
      <c r="Y154" s="1453"/>
      <c r="Z154" s="343">
        <v>0.34</v>
      </c>
      <c r="AA154" s="1230">
        <v>0</v>
      </c>
      <c r="AB154" s="1230">
        <v>0</v>
      </c>
      <c r="AC154" s="1231" t="s">
        <v>646</v>
      </c>
      <c r="AD154" s="355"/>
      <c r="AE154" s="1446"/>
      <c r="AF154" s="1446"/>
      <c r="AG154" s="1446"/>
      <c r="AH154" s="1446"/>
      <c r="AI154" s="1446"/>
      <c r="AJ154" s="1339">
        <v>1</v>
      </c>
      <c r="AK154" s="1340">
        <v>0</v>
      </c>
    </row>
    <row r="155" spans="1:37" s="237" customFormat="1" ht="287.25" customHeight="1">
      <c r="A155" s="60"/>
      <c r="B155" s="526"/>
      <c r="C155" s="1448" t="s">
        <v>31</v>
      </c>
      <c r="D155" s="1370" t="s">
        <v>647</v>
      </c>
      <c r="E155" s="1370" t="s">
        <v>648</v>
      </c>
      <c r="F155" s="1406" t="s">
        <v>642</v>
      </c>
      <c r="G155" s="1449" t="s">
        <v>643</v>
      </c>
      <c r="H155" s="1263" t="s">
        <v>330</v>
      </c>
      <c r="I155" s="350">
        <v>0.34</v>
      </c>
      <c r="J155" s="1367"/>
      <c r="K155" s="1366">
        <v>0.33</v>
      </c>
      <c r="L155" s="1367"/>
      <c r="M155" s="1366">
        <v>0.33</v>
      </c>
      <c r="N155" s="1354"/>
      <c r="O155" s="1450" t="s">
        <v>649</v>
      </c>
      <c r="P155" s="1242"/>
      <c r="Q155" s="1241" t="s">
        <v>650</v>
      </c>
      <c r="R155" s="1242"/>
      <c r="S155" s="1212" t="s">
        <v>333</v>
      </c>
      <c r="T155" s="1243"/>
      <c r="U155" s="1243"/>
      <c r="V155" s="1243"/>
      <c r="W155" s="1243"/>
      <c r="X155" s="1243"/>
      <c r="Y155" s="1453"/>
      <c r="Z155" s="343">
        <v>0.34</v>
      </c>
      <c r="AA155" s="1230">
        <v>0.34</v>
      </c>
      <c r="AB155" s="1230">
        <v>1</v>
      </c>
      <c r="AC155" s="1231" t="s">
        <v>651</v>
      </c>
      <c r="AD155" s="355"/>
      <c r="AE155" s="1446"/>
      <c r="AF155" s="1446"/>
      <c r="AG155" s="1446"/>
      <c r="AH155" s="1446"/>
      <c r="AI155" s="1446"/>
      <c r="AJ155" s="1339">
        <v>1</v>
      </c>
      <c r="AK155" s="1340">
        <f>AA155</f>
        <v>0.34</v>
      </c>
    </row>
    <row r="156" spans="1:37" s="237" customFormat="1" ht="156.75" customHeight="1">
      <c r="A156" s="60"/>
      <c r="B156" s="526"/>
      <c r="C156" s="1448" t="s">
        <v>136</v>
      </c>
      <c r="D156" s="1248" t="s">
        <v>652</v>
      </c>
      <c r="E156" s="1221" t="s">
        <v>242</v>
      </c>
      <c r="F156" s="1406" t="s">
        <v>511</v>
      </c>
      <c r="G156" s="1449" t="s">
        <v>512</v>
      </c>
      <c r="H156" s="1263" t="s">
        <v>330</v>
      </c>
      <c r="I156" s="350">
        <v>0.34</v>
      </c>
      <c r="J156" s="1367"/>
      <c r="K156" s="1366">
        <v>0.33</v>
      </c>
      <c r="L156" s="1367"/>
      <c r="M156" s="1366">
        <v>0.33</v>
      </c>
      <c r="N156" s="1354"/>
      <c r="O156" s="1450" t="s">
        <v>653</v>
      </c>
      <c r="P156" s="1242"/>
      <c r="Q156" s="1241" t="s">
        <v>654</v>
      </c>
      <c r="R156" s="1242"/>
      <c r="S156" s="1212" t="s">
        <v>333</v>
      </c>
      <c r="T156" s="1243"/>
      <c r="U156" s="1243"/>
      <c r="V156" s="1243"/>
      <c r="W156" s="1243"/>
      <c r="X156" s="1243"/>
      <c r="Y156" s="1453"/>
      <c r="Z156" s="343">
        <v>0.34</v>
      </c>
      <c r="AA156" s="1230">
        <v>0.34</v>
      </c>
      <c r="AB156" s="1230">
        <v>1</v>
      </c>
      <c r="AC156" s="1231" t="s">
        <v>655</v>
      </c>
      <c r="AD156" s="355"/>
      <c r="AE156" s="1446"/>
      <c r="AF156" s="1446"/>
      <c r="AG156" s="1446"/>
      <c r="AH156" s="1446"/>
      <c r="AI156" s="1446"/>
      <c r="AJ156" s="1339">
        <v>1</v>
      </c>
      <c r="AK156" s="1340">
        <f>AA156</f>
        <v>0.34</v>
      </c>
    </row>
    <row r="157" spans="1:37" s="237" customFormat="1" ht="246.75" customHeight="1">
      <c r="A157" s="60"/>
      <c r="B157" s="526" t="s">
        <v>656</v>
      </c>
      <c r="C157" s="1222" t="s">
        <v>37</v>
      </c>
      <c r="D157" s="1363" t="s">
        <v>657</v>
      </c>
      <c r="E157" s="1363" t="s">
        <v>658</v>
      </c>
      <c r="F157" s="1454" t="s">
        <v>659</v>
      </c>
      <c r="G157" s="1455" t="s">
        <v>565</v>
      </c>
      <c r="H157" s="1263" t="s">
        <v>330</v>
      </c>
      <c r="I157" s="447">
        <v>1</v>
      </c>
      <c r="J157" s="1343"/>
      <c r="K157" s="1343"/>
      <c r="L157" s="1344"/>
      <c r="M157" s="1344"/>
      <c r="N157" s="1345"/>
      <c r="O157" s="1403" t="s">
        <v>363</v>
      </c>
      <c r="P157" s="1404"/>
      <c r="Q157" s="1404"/>
      <c r="R157" s="1404"/>
      <c r="S157" s="1404"/>
      <c r="T157" s="1404"/>
      <c r="U157" s="1404"/>
      <c r="V157" s="1404"/>
      <c r="W157" s="1404"/>
      <c r="X157" s="1404"/>
      <c r="Y157" s="1442"/>
      <c r="Z157" s="1443" t="s">
        <v>391</v>
      </c>
      <c r="AA157" s="1444" t="s">
        <v>391</v>
      </c>
      <c r="AB157" s="1444" t="s">
        <v>391</v>
      </c>
      <c r="AC157" s="1445" t="s">
        <v>566</v>
      </c>
      <c r="AD157" s="355"/>
      <c r="AE157" s="1446"/>
      <c r="AF157" s="1446"/>
      <c r="AG157" s="1446"/>
      <c r="AH157" s="1446"/>
      <c r="AI157" s="1446"/>
      <c r="AJ157" s="1339">
        <v>1</v>
      </c>
      <c r="AK157" s="1340">
        <v>0</v>
      </c>
    </row>
    <row r="158" spans="1:37" s="237" customFormat="1" ht="183" customHeight="1">
      <c r="A158" s="60"/>
      <c r="B158" s="526"/>
      <c r="C158" s="1222" t="s">
        <v>41</v>
      </c>
      <c r="D158" s="1363" t="s">
        <v>660</v>
      </c>
      <c r="E158" s="1363" t="s">
        <v>661</v>
      </c>
      <c r="F158" s="1454" t="s">
        <v>659</v>
      </c>
      <c r="G158" s="1455" t="s">
        <v>565</v>
      </c>
      <c r="H158" s="1263" t="s">
        <v>330</v>
      </c>
      <c r="I158" s="447">
        <v>1</v>
      </c>
      <c r="J158" s="1343"/>
      <c r="K158" s="1343"/>
      <c r="L158" s="1344"/>
      <c r="M158" s="1344"/>
      <c r="N158" s="1345"/>
      <c r="O158" s="1403" t="s">
        <v>363</v>
      </c>
      <c r="P158" s="1404"/>
      <c r="Q158" s="1404"/>
      <c r="R158" s="1404"/>
      <c r="S158" s="1404"/>
      <c r="T158" s="1404"/>
      <c r="U158" s="1404"/>
      <c r="V158" s="1404"/>
      <c r="W158" s="1404"/>
      <c r="X158" s="1404"/>
      <c r="Y158" s="1442"/>
      <c r="Z158" s="1443" t="s">
        <v>391</v>
      </c>
      <c r="AA158" s="1444" t="s">
        <v>391</v>
      </c>
      <c r="AB158" s="1444" t="s">
        <v>391</v>
      </c>
      <c r="AC158" s="1445" t="s">
        <v>566</v>
      </c>
      <c r="AD158" s="355"/>
      <c r="AE158" s="1446"/>
      <c r="AF158" s="1446"/>
      <c r="AG158" s="1446"/>
      <c r="AH158" s="1446"/>
      <c r="AI158" s="1446"/>
      <c r="AJ158" s="1339">
        <v>1</v>
      </c>
      <c r="AK158" s="1340">
        <v>0</v>
      </c>
    </row>
    <row r="159" spans="1:37" s="237" customFormat="1" ht="177.75" customHeight="1">
      <c r="A159" s="60"/>
      <c r="B159" s="526"/>
      <c r="C159" s="1456" t="s">
        <v>145</v>
      </c>
      <c r="D159" s="1457" t="s">
        <v>662</v>
      </c>
      <c r="E159" s="1457" t="s">
        <v>663</v>
      </c>
      <c r="F159" s="1456" t="s">
        <v>664</v>
      </c>
      <c r="G159" s="1458" t="s">
        <v>125</v>
      </c>
      <c r="H159" s="1263" t="s">
        <v>330</v>
      </c>
      <c r="I159" s="447">
        <v>0.5</v>
      </c>
      <c r="J159" s="1343"/>
      <c r="K159" s="1367"/>
      <c r="L159" s="1343">
        <v>0.5</v>
      </c>
      <c r="M159" s="1343"/>
      <c r="N159" s="1354"/>
      <c r="O159" s="1403" t="s">
        <v>363</v>
      </c>
      <c r="P159" s="1404"/>
      <c r="Q159" s="1404"/>
      <c r="R159" s="1404"/>
      <c r="S159" s="1404"/>
      <c r="T159" s="1404"/>
      <c r="U159" s="1404"/>
      <c r="V159" s="1404"/>
      <c r="W159" s="1404"/>
      <c r="X159" s="1404"/>
      <c r="Y159" s="1442"/>
      <c r="Z159" s="1443" t="s">
        <v>391</v>
      </c>
      <c r="AA159" s="1444" t="s">
        <v>391</v>
      </c>
      <c r="AB159" s="1444" t="s">
        <v>391</v>
      </c>
      <c r="AC159" s="1445" t="s">
        <v>566</v>
      </c>
      <c r="AD159" s="355"/>
      <c r="AE159" s="1446"/>
      <c r="AF159" s="1446"/>
      <c r="AG159" s="1446"/>
      <c r="AH159" s="1446"/>
      <c r="AI159" s="1446"/>
      <c r="AJ159" s="1339">
        <v>1</v>
      </c>
      <c r="AK159" s="1340">
        <v>0</v>
      </c>
    </row>
    <row r="160" spans="1:37" s="237" customFormat="1" ht="107.25" customHeight="1">
      <c r="A160" s="60"/>
      <c r="B160" s="354" t="s">
        <v>253</v>
      </c>
      <c r="C160" s="1222" t="s">
        <v>46</v>
      </c>
      <c r="D160" s="1370" t="s">
        <v>665</v>
      </c>
      <c r="E160" s="1254" t="s">
        <v>666</v>
      </c>
      <c r="F160" s="1222" t="s">
        <v>667</v>
      </c>
      <c r="G160" s="1441" t="s">
        <v>125</v>
      </c>
      <c r="H160" s="1263" t="s">
        <v>330</v>
      </c>
      <c r="I160" s="447">
        <v>0.5</v>
      </c>
      <c r="J160" s="1343"/>
      <c r="K160" s="1367"/>
      <c r="L160" s="1343">
        <v>0.5</v>
      </c>
      <c r="M160" s="1343"/>
      <c r="N160" s="1354"/>
      <c r="O160" s="1403" t="s">
        <v>363</v>
      </c>
      <c r="P160" s="1404"/>
      <c r="Q160" s="1404"/>
      <c r="R160" s="1404"/>
      <c r="S160" s="1404"/>
      <c r="T160" s="1404"/>
      <c r="U160" s="1404"/>
      <c r="V160" s="1404"/>
      <c r="W160" s="1404"/>
      <c r="X160" s="1404"/>
      <c r="Y160" s="1442"/>
      <c r="Z160" s="1443" t="s">
        <v>391</v>
      </c>
      <c r="AA160" s="1444" t="s">
        <v>391</v>
      </c>
      <c r="AB160" s="1444" t="s">
        <v>391</v>
      </c>
      <c r="AC160" s="1445" t="s">
        <v>566</v>
      </c>
      <c r="AD160" s="355"/>
      <c r="AE160" s="1446"/>
      <c r="AF160" s="1446"/>
      <c r="AG160" s="1446"/>
      <c r="AH160" s="1446"/>
      <c r="AI160" s="1446"/>
      <c r="AJ160" s="1339">
        <v>1</v>
      </c>
      <c r="AK160" s="1340">
        <v>0</v>
      </c>
    </row>
    <row r="161" spans="1:37" s="237" customFormat="1" ht="179.25" customHeight="1" thickBot="1">
      <c r="A161" s="60"/>
      <c r="B161" s="244" t="s">
        <v>259</v>
      </c>
      <c r="C161" s="1266" t="s">
        <v>53</v>
      </c>
      <c r="D161" s="1419" t="s">
        <v>668</v>
      </c>
      <c r="E161" s="1459" t="s">
        <v>669</v>
      </c>
      <c r="F161" s="1266" t="s">
        <v>670</v>
      </c>
      <c r="G161" s="1460" t="s">
        <v>29</v>
      </c>
      <c r="H161" s="1421" t="s">
        <v>330</v>
      </c>
      <c r="I161" s="232">
        <v>0.34</v>
      </c>
      <c r="J161" s="1422">
        <v>0.34</v>
      </c>
      <c r="K161" s="1423">
        <v>0.33</v>
      </c>
      <c r="L161" s="1424"/>
      <c r="M161" s="1423">
        <v>0.33</v>
      </c>
      <c r="N161" s="1425"/>
      <c r="O161" s="532" t="s">
        <v>671</v>
      </c>
      <c r="P161" s="1461"/>
      <c r="Q161" s="1462" t="s">
        <v>672</v>
      </c>
      <c r="R161" s="1463"/>
      <c r="S161" s="1386" t="s">
        <v>333</v>
      </c>
      <c r="T161" s="1426"/>
      <c r="U161" s="1426"/>
      <c r="V161" s="1426"/>
      <c r="W161" s="1426"/>
      <c r="X161" s="1426"/>
      <c r="Y161" s="1464"/>
      <c r="Z161" s="302">
        <v>0.34</v>
      </c>
      <c r="AA161" s="1387">
        <v>0.34</v>
      </c>
      <c r="AB161" s="1387">
        <v>1</v>
      </c>
      <c r="AC161" s="1465" t="s">
        <v>673</v>
      </c>
      <c r="AD161" s="252"/>
      <c r="AE161" s="1466"/>
      <c r="AF161" s="1466"/>
      <c r="AG161" s="1466"/>
      <c r="AH161" s="1466"/>
      <c r="AI161" s="1466"/>
      <c r="AJ161" s="1339">
        <v>1</v>
      </c>
      <c r="AK161" s="1340">
        <f>AA161</f>
        <v>0.34</v>
      </c>
    </row>
    <row r="162" spans="1:37" ht="35.1" customHeight="1" thickBot="1">
      <c r="O162" s="440" t="s">
        <v>420</v>
      </c>
      <c r="P162" s="440"/>
      <c r="Q162" s="440"/>
      <c r="R162" s="440"/>
      <c r="S162" s="440"/>
      <c r="T162" s="440"/>
      <c r="U162" s="440"/>
      <c r="V162" s="440"/>
      <c r="W162" s="440"/>
      <c r="X162" s="440"/>
      <c r="Y162" s="440"/>
      <c r="Z162" s="300">
        <f>(+Z154+Z155+Z156+Z161)/4</f>
        <v>0.34</v>
      </c>
      <c r="AA162" s="300">
        <f t="shared" ref="AA162:AB162" si="8">(+AA154+AA155+AA156+AA161)/4</f>
        <v>0.255</v>
      </c>
      <c r="AB162" s="300">
        <f t="shared" si="8"/>
        <v>0.75</v>
      </c>
      <c r="AJ162" s="215">
        <f>AVERAGE(AJ151:AJ161)</f>
        <v>1</v>
      </c>
      <c r="AK162" s="215">
        <f>AVERAGE(AK151:AK161)</f>
        <v>9.2727272727272728E-2</v>
      </c>
    </row>
    <row r="163" spans="1:37" ht="18.75" thickBot="1"/>
    <row r="164" spans="1:37" ht="109.5" customHeight="1" thickBot="1">
      <c r="B164" s="67">
        <v>2022</v>
      </c>
      <c r="C164" s="510" t="s">
        <v>0</v>
      </c>
      <c r="D164" s="511"/>
      <c r="E164" s="511"/>
      <c r="F164" s="511"/>
      <c r="G164" s="512"/>
      <c r="K164" s="283"/>
      <c r="L164" s="283"/>
      <c r="M164" s="283"/>
      <c r="N164" s="283"/>
      <c r="AC164" s="60"/>
    </row>
    <row r="165" spans="1:37" ht="42" customHeight="1" thickBot="1">
      <c r="B165" s="341" t="s">
        <v>1</v>
      </c>
      <c r="C165" s="442" t="s">
        <v>2</v>
      </c>
      <c r="D165" s="443"/>
      <c r="E165" s="443"/>
      <c r="F165" s="443"/>
      <c r="G165" s="444"/>
      <c r="K165" s="216"/>
      <c r="L165" s="216"/>
      <c r="M165" s="216"/>
      <c r="N165" s="216"/>
      <c r="AC165" s="60"/>
    </row>
    <row r="166" spans="1:37" ht="30" customHeight="1">
      <c r="B166" s="341" t="s">
        <v>3</v>
      </c>
      <c r="C166" s="1280">
        <v>2022</v>
      </c>
      <c r="D166" s="1281"/>
      <c r="E166" s="1281"/>
      <c r="F166" s="1281"/>
      <c r="G166" s="1282"/>
      <c r="K166" s="217"/>
      <c r="L166" s="217"/>
      <c r="M166" s="217"/>
      <c r="N166" s="217"/>
      <c r="AC166" s="60"/>
    </row>
    <row r="167" spans="1:37" ht="30" customHeight="1" thickBot="1">
      <c r="B167" s="342" t="s">
        <v>4</v>
      </c>
      <c r="C167" s="1140">
        <v>44592</v>
      </c>
      <c r="D167" s="1141"/>
      <c r="E167" s="1141"/>
      <c r="F167" s="1141"/>
      <c r="G167" s="1142"/>
      <c r="AC167" s="60"/>
    </row>
    <row r="168" spans="1:37" ht="63.75" customHeight="1" thickBot="1">
      <c r="B168" s="224" t="s">
        <v>5</v>
      </c>
      <c r="C168" s="572" t="s">
        <v>674</v>
      </c>
      <c r="D168" s="573"/>
      <c r="E168" s="573"/>
      <c r="F168" s="573"/>
      <c r="G168" s="574"/>
      <c r="AC168" s="60"/>
    </row>
    <row r="169" spans="1:37" ht="50.25" customHeight="1" thickBot="1">
      <c r="B169" s="575" t="s">
        <v>675</v>
      </c>
      <c r="C169" s="576"/>
      <c r="D169" s="576"/>
      <c r="E169" s="576"/>
      <c r="F169" s="576"/>
      <c r="G169" s="577"/>
      <c r="AC169" s="60"/>
    </row>
    <row r="170" spans="1:37" ht="39.75" customHeight="1">
      <c r="B170" s="284" t="s">
        <v>159</v>
      </c>
      <c r="C170" s="578" t="s">
        <v>676</v>
      </c>
      <c r="D170" s="579"/>
      <c r="E170" s="579"/>
      <c r="F170" s="579"/>
      <c r="G170" s="580"/>
      <c r="AC170" s="60"/>
    </row>
    <row r="171" spans="1:37" ht="47.25" customHeight="1">
      <c r="B171" s="342" t="s">
        <v>12</v>
      </c>
      <c r="C171" s="1432" t="s">
        <v>677</v>
      </c>
      <c r="D171" s="538"/>
      <c r="E171" s="538"/>
      <c r="F171" s="538"/>
      <c r="G171" s="539"/>
      <c r="AC171" s="60"/>
    </row>
    <row r="172" spans="1:37" ht="63.75" customHeight="1">
      <c r="B172" s="342" t="s">
        <v>293</v>
      </c>
      <c r="C172" s="1433" t="s">
        <v>64</v>
      </c>
      <c r="D172" s="540"/>
      <c r="E172" s="540"/>
      <c r="F172" s="540"/>
      <c r="G172" s="541"/>
      <c r="AC172" s="60"/>
    </row>
    <row r="173" spans="1:37" ht="30" customHeight="1" thickBot="1">
      <c r="B173" s="1467" t="s">
        <v>678</v>
      </c>
      <c r="C173" s="1468" t="s">
        <v>679</v>
      </c>
      <c r="D173" s="1469"/>
      <c r="E173" s="1469"/>
      <c r="F173" s="1469"/>
      <c r="G173" s="1470"/>
      <c r="AC173" s="60"/>
    </row>
    <row r="174" spans="1:37" ht="30.75" customHeight="1" thickBot="1">
      <c r="B174" s="473"/>
      <c r="C174" s="473"/>
      <c r="D174" s="473"/>
      <c r="E174" s="473"/>
      <c r="F174" s="473"/>
      <c r="G174" s="473"/>
      <c r="H174" s="69"/>
      <c r="I174" s="64"/>
      <c r="Z174" s="1295" t="s">
        <v>309</v>
      </c>
      <c r="AA174" s="1296"/>
      <c r="AB174" s="1296"/>
      <c r="AC174" s="1296"/>
      <c r="AD174" s="1296"/>
      <c r="AE174" s="1296"/>
      <c r="AF174" s="1296"/>
      <c r="AG174" s="1296"/>
      <c r="AH174" s="1296"/>
      <c r="AI174" s="1296"/>
      <c r="AJ174" s="1296"/>
      <c r="AK174" s="1297"/>
    </row>
    <row r="175" spans="1:37" ht="57.75" customHeight="1">
      <c r="B175" s="1182" t="s">
        <v>18</v>
      </c>
      <c r="C175" s="1183" t="s">
        <v>19</v>
      </c>
      <c r="D175" s="1183"/>
      <c r="E175" s="1183" t="s">
        <v>21</v>
      </c>
      <c r="F175" s="1183" t="s">
        <v>22</v>
      </c>
      <c r="G175" s="1183" t="s">
        <v>23</v>
      </c>
      <c r="H175" s="1185" t="s">
        <v>310</v>
      </c>
      <c r="I175" s="1182" t="s">
        <v>311</v>
      </c>
      <c r="J175" s="1183"/>
      <c r="K175" s="1183"/>
      <c r="L175" s="1183"/>
      <c r="M175" s="1183"/>
      <c r="N175" s="1184"/>
      <c r="O175" s="1187" t="s">
        <v>312</v>
      </c>
      <c r="P175" s="1188"/>
      <c r="Q175" s="1189" t="s">
        <v>313</v>
      </c>
      <c r="R175" s="1190"/>
      <c r="S175" s="1188" t="s">
        <v>314</v>
      </c>
      <c r="T175" s="1188"/>
      <c r="U175" s="1188"/>
      <c r="V175" s="1188"/>
      <c r="W175" s="1188"/>
      <c r="X175" s="1188"/>
      <c r="Y175" s="1191"/>
      <c r="Z175" s="1307" t="s">
        <v>315</v>
      </c>
      <c r="AA175" s="1193"/>
      <c r="AB175" s="1333" t="s">
        <v>316</v>
      </c>
      <c r="AC175" s="1194" t="s">
        <v>317</v>
      </c>
      <c r="AD175" s="1192" t="s">
        <v>318</v>
      </c>
      <c r="AE175" s="1193"/>
      <c r="AF175" s="1194" t="s">
        <v>317</v>
      </c>
      <c r="AG175" s="1192" t="s">
        <v>319</v>
      </c>
      <c r="AH175" s="1193"/>
      <c r="AI175" s="1194" t="s">
        <v>317</v>
      </c>
      <c r="AJ175" s="1192" t="s">
        <v>320</v>
      </c>
      <c r="AK175" s="1195"/>
    </row>
    <row r="176" spans="1:37" ht="57.75" customHeight="1" thickBot="1">
      <c r="B176" s="478"/>
      <c r="C176" s="1196"/>
      <c r="D176" s="1196"/>
      <c r="E176" s="1196"/>
      <c r="F176" s="1196"/>
      <c r="G176" s="1196"/>
      <c r="H176" s="1197"/>
      <c r="I176" s="489" t="s">
        <v>321</v>
      </c>
      <c r="J176" s="1198"/>
      <c r="K176" s="1198"/>
      <c r="L176" s="1198" t="s">
        <v>322</v>
      </c>
      <c r="M176" s="1198"/>
      <c r="N176" s="1334"/>
      <c r="O176" s="462"/>
      <c r="P176" s="1200"/>
      <c r="Q176" s="460"/>
      <c r="R176" s="461"/>
      <c r="S176" s="1200"/>
      <c r="T176" s="1200"/>
      <c r="U176" s="1200"/>
      <c r="V176" s="1200"/>
      <c r="W176" s="1200"/>
      <c r="X176" s="1200"/>
      <c r="Y176" s="1201"/>
      <c r="Z176" s="347" t="s">
        <v>323</v>
      </c>
      <c r="AA176" s="1309" t="s">
        <v>324</v>
      </c>
      <c r="AB176" s="546"/>
      <c r="AC176" s="508"/>
      <c r="AD176" s="1309" t="s">
        <v>323</v>
      </c>
      <c r="AE176" s="1309" t="s">
        <v>324</v>
      </c>
      <c r="AF176" s="508"/>
      <c r="AG176" s="1309" t="s">
        <v>323</v>
      </c>
      <c r="AH176" s="1309" t="s">
        <v>324</v>
      </c>
      <c r="AI176" s="508"/>
      <c r="AJ176" s="1203" t="s">
        <v>325</v>
      </c>
      <c r="AK176" s="1204" t="s">
        <v>326</v>
      </c>
    </row>
    <row r="177" spans="2:37" ht="301.5" customHeight="1">
      <c r="B177" s="285" t="s">
        <v>680</v>
      </c>
      <c r="C177" s="569" t="s">
        <v>681</v>
      </c>
      <c r="D177" s="569"/>
      <c r="E177" s="292" t="s">
        <v>682</v>
      </c>
      <c r="F177" s="286" t="s">
        <v>683</v>
      </c>
      <c r="G177" s="287" t="s">
        <v>117</v>
      </c>
      <c r="H177" s="1263" t="s">
        <v>330</v>
      </c>
      <c r="I177" s="527">
        <v>1</v>
      </c>
      <c r="J177" s="528"/>
      <c r="K177" s="528"/>
      <c r="L177" s="570">
        <v>0.33</v>
      </c>
      <c r="M177" s="570"/>
      <c r="N177" s="571"/>
      <c r="O177" s="441" t="s">
        <v>684</v>
      </c>
      <c r="P177" s="1471"/>
      <c r="Q177" s="1241" t="s">
        <v>685</v>
      </c>
      <c r="R177" s="1472"/>
      <c r="S177" s="1211" t="s">
        <v>333</v>
      </c>
      <c r="T177" s="1211"/>
      <c r="U177" s="1211"/>
      <c r="V177" s="1211"/>
      <c r="W177" s="1211"/>
      <c r="X177" s="1211"/>
      <c r="Y177" s="1410"/>
      <c r="Z177" s="343">
        <v>1</v>
      </c>
      <c r="AA177" s="1230">
        <v>1</v>
      </c>
      <c r="AB177" s="1230">
        <v>1</v>
      </c>
      <c r="AC177" s="1231" t="s">
        <v>686</v>
      </c>
      <c r="AD177" s="1446"/>
      <c r="AE177" s="1446"/>
      <c r="AF177" s="1446"/>
      <c r="AG177" s="1446"/>
      <c r="AH177" s="1446"/>
      <c r="AI177" s="1446"/>
      <c r="AJ177" s="298">
        <v>1</v>
      </c>
      <c r="AK177" s="299">
        <f>AA177</f>
        <v>1</v>
      </c>
    </row>
    <row r="178" spans="2:37" ht="192.75" customHeight="1">
      <c r="B178" s="356" t="s">
        <v>687</v>
      </c>
      <c r="C178" s="1336" t="s">
        <v>688</v>
      </c>
      <c r="D178" s="1336"/>
      <c r="E178" s="1457" t="s">
        <v>689</v>
      </c>
      <c r="F178" s="1456" t="s">
        <v>683</v>
      </c>
      <c r="G178" s="1473" t="s">
        <v>690</v>
      </c>
      <c r="H178" s="1263" t="s">
        <v>330</v>
      </c>
      <c r="I178" s="447">
        <v>0.5</v>
      </c>
      <c r="J178" s="1343"/>
      <c r="K178" s="1409">
        <v>0.25</v>
      </c>
      <c r="L178" s="1343">
        <v>0.5</v>
      </c>
      <c r="M178" s="1343"/>
      <c r="N178" s="1409">
        <v>0.25</v>
      </c>
      <c r="O178" s="441" t="s">
        <v>691</v>
      </c>
      <c r="P178" s="1471"/>
      <c r="Q178" s="1241" t="s">
        <v>692</v>
      </c>
      <c r="R178" s="1472"/>
      <c r="S178" s="1211" t="s">
        <v>333</v>
      </c>
      <c r="T178" s="1211"/>
      <c r="U178" s="1211"/>
      <c r="V178" s="1211"/>
      <c r="W178" s="1211"/>
      <c r="X178" s="1211"/>
      <c r="Y178" s="1410"/>
      <c r="Z178" s="343">
        <v>0.5</v>
      </c>
      <c r="AA178" s="1230">
        <v>0.5</v>
      </c>
      <c r="AB178" s="1230">
        <v>1</v>
      </c>
      <c r="AC178" s="1231" t="s">
        <v>693</v>
      </c>
      <c r="AD178" s="1446"/>
      <c r="AE178" s="1446"/>
      <c r="AF178" s="1446"/>
      <c r="AG178" s="1446"/>
      <c r="AH178" s="1446"/>
      <c r="AI178" s="1446"/>
      <c r="AJ178" s="1339">
        <v>1</v>
      </c>
      <c r="AK178" s="1340">
        <f>AA178</f>
        <v>0.5</v>
      </c>
    </row>
    <row r="179" spans="2:37" ht="66" customHeight="1">
      <c r="B179" s="356" t="s">
        <v>694</v>
      </c>
      <c r="C179" s="1336" t="s">
        <v>695</v>
      </c>
      <c r="D179" s="1336"/>
      <c r="E179" s="1411" t="s">
        <v>696</v>
      </c>
      <c r="F179" s="1361" t="s">
        <v>683</v>
      </c>
      <c r="G179" s="1474" t="s">
        <v>194</v>
      </c>
      <c r="H179" s="1263" t="s">
        <v>330</v>
      </c>
      <c r="I179" s="447">
        <v>1</v>
      </c>
      <c r="J179" s="1343"/>
      <c r="K179" s="1343"/>
      <c r="L179" s="1344" t="s">
        <v>391</v>
      </c>
      <c r="M179" s="1344"/>
      <c r="N179" s="1345"/>
      <c r="O179" s="1475" t="s">
        <v>363</v>
      </c>
      <c r="P179" s="1476"/>
      <c r="Q179" s="1476"/>
      <c r="R179" s="1476"/>
      <c r="S179" s="1476"/>
      <c r="T179" s="1476"/>
      <c r="U179" s="1476"/>
      <c r="V179" s="1476"/>
      <c r="W179" s="1476"/>
      <c r="X179" s="1476"/>
      <c r="Y179" s="1477"/>
      <c r="Z179" s="357" t="s">
        <v>391</v>
      </c>
      <c r="AA179" s="1478" t="s">
        <v>391</v>
      </c>
      <c r="AB179" s="1478" t="s">
        <v>391</v>
      </c>
      <c r="AC179" s="1479" t="s">
        <v>697</v>
      </c>
      <c r="AD179" s="1446"/>
      <c r="AE179" s="1446"/>
      <c r="AF179" s="1446"/>
      <c r="AG179" s="1446"/>
      <c r="AH179" s="1446"/>
      <c r="AI179" s="1446"/>
      <c r="AJ179" s="1339">
        <v>1</v>
      </c>
      <c r="AK179" s="1340">
        <v>0</v>
      </c>
    </row>
    <row r="180" spans="2:37" ht="91.5" customHeight="1">
      <c r="B180" s="568" t="s">
        <v>698</v>
      </c>
      <c r="C180" s="1336" t="s">
        <v>699</v>
      </c>
      <c r="D180" s="1336"/>
      <c r="E180" s="1457" t="s">
        <v>700</v>
      </c>
      <c r="F180" s="1456" t="s">
        <v>683</v>
      </c>
      <c r="G180" s="1473" t="s">
        <v>619</v>
      </c>
      <c r="H180" s="1263" t="s">
        <v>330</v>
      </c>
      <c r="I180" s="447">
        <v>1</v>
      </c>
      <c r="J180" s="1343"/>
      <c r="K180" s="1343"/>
      <c r="L180" s="1344" t="s">
        <v>391</v>
      </c>
      <c r="M180" s="1344"/>
      <c r="N180" s="1345"/>
      <c r="O180" s="1475" t="s">
        <v>363</v>
      </c>
      <c r="P180" s="1476"/>
      <c r="Q180" s="1476"/>
      <c r="R180" s="1476"/>
      <c r="S180" s="1476"/>
      <c r="T180" s="1476"/>
      <c r="U180" s="1476"/>
      <c r="V180" s="1476"/>
      <c r="W180" s="1476"/>
      <c r="X180" s="1476"/>
      <c r="Y180" s="1477"/>
      <c r="Z180" s="357" t="s">
        <v>391</v>
      </c>
      <c r="AA180" s="1478" t="s">
        <v>391</v>
      </c>
      <c r="AB180" s="1478" t="s">
        <v>391</v>
      </c>
      <c r="AC180" s="1479" t="s">
        <v>697</v>
      </c>
      <c r="AD180" s="1446"/>
      <c r="AE180" s="1446"/>
      <c r="AF180" s="1446"/>
      <c r="AG180" s="1446"/>
      <c r="AH180" s="1446"/>
      <c r="AI180" s="1446"/>
      <c r="AJ180" s="1339">
        <v>1</v>
      </c>
      <c r="AK180" s="1340">
        <v>0</v>
      </c>
    </row>
    <row r="181" spans="2:37" ht="66" customHeight="1">
      <c r="B181" s="568"/>
      <c r="C181" s="1336"/>
      <c r="D181" s="1336"/>
      <c r="E181" s="1457" t="s">
        <v>701</v>
      </c>
      <c r="F181" s="1456" t="s">
        <v>683</v>
      </c>
      <c r="G181" s="1473" t="s">
        <v>125</v>
      </c>
      <c r="H181" s="1263" t="s">
        <v>330</v>
      </c>
      <c r="I181" s="447">
        <v>0.5</v>
      </c>
      <c r="J181" s="1343"/>
      <c r="K181" s="1367" t="s">
        <v>391</v>
      </c>
      <c r="L181" s="1343">
        <v>0.5</v>
      </c>
      <c r="M181" s="1343"/>
      <c r="N181" s="1354" t="s">
        <v>391</v>
      </c>
      <c r="O181" s="1475" t="s">
        <v>363</v>
      </c>
      <c r="P181" s="1476"/>
      <c r="Q181" s="1476"/>
      <c r="R181" s="1476"/>
      <c r="S181" s="1476"/>
      <c r="T181" s="1476"/>
      <c r="U181" s="1476"/>
      <c r="V181" s="1476"/>
      <c r="W181" s="1476"/>
      <c r="X181" s="1476"/>
      <c r="Y181" s="1477"/>
      <c r="Z181" s="357" t="s">
        <v>391</v>
      </c>
      <c r="AA181" s="1478" t="s">
        <v>391</v>
      </c>
      <c r="AB181" s="1478" t="s">
        <v>391</v>
      </c>
      <c r="AC181" s="1479" t="s">
        <v>697</v>
      </c>
      <c r="AD181" s="1446"/>
      <c r="AE181" s="1446"/>
      <c r="AF181" s="1446"/>
      <c r="AG181" s="1446"/>
      <c r="AH181" s="1446"/>
      <c r="AI181" s="1446"/>
      <c r="AJ181" s="1339">
        <v>1</v>
      </c>
      <c r="AK181" s="1340">
        <v>0</v>
      </c>
    </row>
    <row r="182" spans="2:37" ht="66" customHeight="1" thickBot="1">
      <c r="B182" s="288" t="s">
        <v>702</v>
      </c>
      <c r="C182" s="1480" t="s">
        <v>703</v>
      </c>
      <c r="D182" s="1480"/>
      <c r="E182" s="1481" t="s">
        <v>704</v>
      </c>
      <c r="F182" s="1482" t="s">
        <v>683</v>
      </c>
      <c r="G182" s="1483" t="s">
        <v>125</v>
      </c>
      <c r="H182" s="1421" t="s">
        <v>330</v>
      </c>
      <c r="I182" s="549">
        <v>0.5</v>
      </c>
      <c r="J182" s="1379"/>
      <c r="K182" s="1424" t="s">
        <v>391</v>
      </c>
      <c r="L182" s="1379">
        <v>0.5</v>
      </c>
      <c r="M182" s="1379"/>
      <c r="N182" s="1425" t="s">
        <v>391</v>
      </c>
      <c r="O182" s="1484" t="s">
        <v>363</v>
      </c>
      <c r="P182" s="1485"/>
      <c r="Q182" s="1485"/>
      <c r="R182" s="1485"/>
      <c r="S182" s="1485"/>
      <c r="T182" s="1485"/>
      <c r="U182" s="1485"/>
      <c r="V182" s="1485"/>
      <c r="W182" s="1485"/>
      <c r="X182" s="1485"/>
      <c r="Y182" s="1486"/>
      <c r="Z182" s="301" t="s">
        <v>391</v>
      </c>
      <c r="AA182" s="1487" t="s">
        <v>391</v>
      </c>
      <c r="AB182" s="1487" t="s">
        <v>391</v>
      </c>
      <c r="AC182" s="1488" t="s">
        <v>697</v>
      </c>
      <c r="AD182" s="1466"/>
      <c r="AE182" s="1466"/>
      <c r="AF182" s="1466"/>
      <c r="AG182" s="1466"/>
      <c r="AH182" s="1466"/>
      <c r="AI182" s="1466"/>
      <c r="AJ182" s="1339">
        <v>1</v>
      </c>
      <c r="AK182" s="1340">
        <v>0</v>
      </c>
    </row>
    <row r="183" spans="2:37" ht="36.75" customHeight="1" thickBot="1">
      <c r="C183" s="289"/>
      <c r="D183" s="289"/>
      <c r="E183" s="290"/>
      <c r="G183" s="291"/>
      <c r="H183" s="291"/>
      <c r="I183" s="291"/>
      <c r="J183" s="291"/>
      <c r="K183" s="291"/>
      <c r="L183" s="291"/>
      <c r="M183" s="291"/>
      <c r="N183" s="291"/>
      <c r="O183" s="440" t="s">
        <v>420</v>
      </c>
      <c r="P183" s="440"/>
      <c r="Q183" s="440"/>
      <c r="R183" s="440"/>
      <c r="S183" s="440"/>
      <c r="T183" s="440"/>
      <c r="U183" s="440"/>
      <c r="V183" s="440"/>
      <c r="W183" s="440"/>
      <c r="X183" s="440"/>
      <c r="Y183" s="440"/>
      <c r="Z183" s="215">
        <f>AVERAGE(Z177:Z178)</f>
        <v>0.75</v>
      </c>
      <c r="AA183" s="215">
        <f t="shared" ref="AA183:AB183" si="9">AVERAGE(AA177:AA178)</f>
        <v>0.75</v>
      </c>
      <c r="AB183" s="215">
        <f t="shared" si="9"/>
        <v>1</v>
      </c>
      <c r="AC183" s="60"/>
      <c r="AJ183" s="215">
        <f>AVERAGE(AJ177:AJ182)</f>
        <v>1</v>
      </c>
      <c r="AK183" s="215">
        <f>AVERAGE(AK177:AK182)</f>
        <v>0.25</v>
      </c>
    </row>
    <row r="186" spans="2:37" ht="81" customHeight="1">
      <c r="B186" s="1489" t="s">
        <v>705</v>
      </c>
      <c r="C186" s="1489"/>
      <c r="D186" s="1489"/>
      <c r="E186" s="1490" t="s">
        <v>706</v>
      </c>
      <c r="F186" s="1491" t="s">
        <v>707</v>
      </c>
      <c r="G186" s="1491" t="s">
        <v>708</v>
      </c>
      <c r="H186" s="1492" t="s">
        <v>709</v>
      </c>
      <c r="I186" s="1493"/>
      <c r="J186" s="1494"/>
    </row>
    <row r="187" spans="2:37" ht="33" customHeight="1">
      <c r="B187" s="1495" t="s">
        <v>710</v>
      </c>
      <c r="C187" s="1496"/>
      <c r="D187" s="1497"/>
      <c r="E187" s="1498">
        <v>16</v>
      </c>
      <c r="F187" s="1499">
        <f>AB49</f>
        <v>0.90625</v>
      </c>
      <c r="G187" s="1500" t="s">
        <v>711</v>
      </c>
      <c r="H187" s="1501">
        <f>AK49</f>
        <v>0.51235294117647057</v>
      </c>
      <c r="I187" s="1502"/>
      <c r="J187" s="1503"/>
    </row>
    <row r="188" spans="2:37" ht="30.75" customHeight="1">
      <c r="B188" s="1495" t="s">
        <v>712</v>
      </c>
      <c r="C188" s="1496"/>
      <c r="D188" s="1497"/>
      <c r="E188" s="1498">
        <v>0</v>
      </c>
      <c r="F188" s="1504" t="s">
        <v>391</v>
      </c>
      <c r="G188" s="1504" t="s">
        <v>391</v>
      </c>
      <c r="H188" s="1501">
        <v>0</v>
      </c>
      <c r="I188" s="1502"/>
      <c r="J188" s="1503"/>
    </row>
    <row r="189" spans="2:37" ht="33" customHeight="1">
      <c r="B189" s="1495" t="s">
        <v>713</v>
      </c>
      <c r="C189" s="1496"/>
      <c r="D189" s="1497"/>
      <c r="E189" s="1498">
        <v>14</v>
      </c>
      <c r="F189" s="1499">
        <f>AB107</f>
        <v>0.95000000000000007</v>
      </c>
      <c r="G189" s="1500" t="s">
        <v>711</v>
      </c>
      <c r="H189" s="1501">
        <f>AK107</f>
        <v>0.79642857142857137</v>
      </c>
      <c r="I189" s="1502"/>
      <c r="J189" s="1503"/>
    </row>
    <row r="190" spans="2:37" ht="41.25" customHeight="1">
      <c r="B190" s="1495" t="s">
        <v>714</v>
      </c>
      <c r="C190" s="1496"/>
      <c r="D190" s="1497"/>
      <c r="E190" s="1498">
        <v>9</v>
      </c>
      <c r="F190" s="1499">
        <f>AB136</f>
        <v>0.8125</v>
      </c>
      <c r="G190" s="1500" t="s">
        <v>711</v>
      </c>
      <c r="H190" s="1501">
        <f>AK136</f>
        <v>0.20500000000000002</v>
      </c>
      <c r="I190" s="1502"/>
      <c r="J190" s="1503"/>
    </row>
    <row r="191" spans="2:37" ht="39.75" customHeight="1">
      <c r="B191" s="1495" t="s">
        <v>715</v>
      </c>
      <c r="C191" s="1496"/>
      <c r="D191" s="1497"/>
      <c r="E191" s="1498">
        <v>4</v>
      </c>
      <c r="F191" s="1499">
        <f>AB162</f>
        <v>0.75</v>
      </c>
      <c r="G191" s="1505" t="s">
        <v>716</v>
      </c>
      <c r="H191" s="1501">
        <f>AK162</f>
        <v>9.2727272727272728E-2</v>
      </c>
      <c r="I191" s="1502"/>
      <c r="J191" s="1503"/>
    </row>
    <row r="192" spans="2:37" ht="33" customHeight="1">
      <c r="B192" s="1495" t="s">
        <v>717</v>
      </c>
      <c r="C192" s="1496"/>
      <c r="D192" s="1497"/>
      <c r="E192" s="1498">
        <v>6</v>
      </c>
      <c r="F192" s="1499">
        <f>AB183</f>
        <v>1</v>
      </c>
      <c r="G192" s="1500" t="s">
        <v>711</v>
      </c>
      <c r="H192" s="1501">
        <f>AK183</f>
        <v>0.25</v>
      </c>
      <c r="I192" s="1502"/>
      <c r="J192" s="1503"/>
    </row>
    <row r="193" spans="2:10" ht="12.75" customHeight="1">
      <c r="B193" s="1506"/>
      <c r="C193" s="1506"/>
      <c r="D193" s="1506"/>
      <c r="E193" s="1506"/>
      <c r="F193" s="1506"/>
      <c r="G193" s="1506"/>
      <c r="H193" s="1506"/>
      <c r="I193" s="1506"/>
      <c r="J193" s="1506"/>
    </row>
    <row r="194" spans="2:10" ht="37.5" customHeight="1">
      <c r="B194" s="1507" t="s">
        <v>718</v>
      </c>
      <c r="C194" s="1508"/>
      <c r="D194" s="1509"/>
      <c r="E194" s="1510">
        <v>49</v>
      </c>
      <c r="F194" s="1511">
        <f>(F187+F189+F190+F191+F192)/5</f>
        <v>0.88375000000000004</v>
      </c>
      <c r="G194" s="1500" t="s">
        <v>711</v>
      </c>
      <c r="H194" s="1512">
        <f>AVERAGE(H187:J192)</f>
        <v>0.30941813088871911</v>
      </c>
      <c r="I194" s="1513"/>
      <c r="J194" s="1514"/>
    </row>
  </sheetData>
  <mergeCells count="540">
    <mergeCell ref="I34:K34"/>
    <mergeCell ref="I37:K37"/>
    <mergeCell ref="I39:J39"/>
    <mergeCell ref="I40:J40"/>
    <mergeCell ref="I42:K42"/>
    <mergeCell ref="C182:D182"/>
    <mergeCell ref="I182:J182"/>
    <mergeCell ref="L182:M182"/>
    <mergeCell ref="C178:D178"/>
    <mergeCell ref="I178:J178"/>
    <mergeCell ref="L178:M178"/>
    <mergeCell ref="C165:G165"/>
    <mergeCell ref="C166:G166"/>
    <mergeCell ref="C167:G167"/>
    <mergeCell ref="C168:G168"/>
    <mergeCell ref="B169:G169"/>
    <mergeCell ref="C170:G170"/>
    <mergeCell ref="C171:G171"/>
    <mergeCell ref="C172:G172"/>
    <mergeCell ref="C173:G173"/>
    <mergeCell ref="L106:N106"/>
    <mergeCell ref="B93:B98"/>
    <mergeCell ref="I93:K93"/>
    <mergeCell ref="L93:N93"/>
    <mergeCell ref="O182:Y182"/>
    <mergeCell ref="C164:G164"/>
    <mergeCell ref="O183:Y183"/>
    <mergeCell ref="AB175:AB176"/>
    <mergeCell ref="H194:J194"/>
    <mergeCell ref="B193:J193"/>
    <mergeCell ref="C179:D179"/>
    <mergeCell ref="I179:K179"/>
    <mergeCell ref="L179:N179"/>
    <mergeCell ref="O179:Y179"/>
    <mergeCell ref="B180:B181"/>
    <mergeCell ref="C180:D181"/>
    <mergeCell ref="I180:K180"/>
    <mergeCell ref="L180:N180"/>
    <mergeCell ref="O180:Y180"/>
    <mergeCell ref="I181:J181"/>
    <mergeCell ref="L181:M181"/>
    <mergeCell ref="O181:Y181"/>
    <mergeCell ref="C177:D177"/>
    <mergeCell ref="I177:K177"/>
    <mergeCell ref="L177:N177"/>
    <mergeCell ref="O177:P177"/>
    <mergeCell ref="Q177:R177"/>
    <mergeCell ref="S177:Y177"/>
    <mergeCell ref="O178:P178"/>
    <mergeCell ref="Q178:R178"/>
    <mergeCell ref="S178:Y178"/>
    <mergeCell ref="B174:G174"/>
    <mergeCell ref="Z174:AK174"/>
    <mergeCell ref="B175:B176"/>
    <mergeCell ref="C175:D176"/>
    <mergeCell ref="E175:E176"/>
    <mergeCell ref="F175:F176"/>
    <mergeCell ref="G175:G176"/>
    <mergeCell ref="H175:H176"/>
    <mergeCell ref="I175:N175"/>
    <mergeCell ref="O175:P176"/>
    <mergeCell ref="Q175:R176"/>
    <mergeCell ref="S175:Y176"/>
    <mergeCell ref="Z175:AA175"/>
    <mergeCell ref="AD175:AE175"/>
    <mergeCell ref="AG175:AH175"/>
    <mergeCell ref="I176:K176"/>
    <mergeCell ref="L176:N176"/>
    <mergeCell ref="AI175:AI176"/>
    <mergeCell ref="AJ175:AK175"/>
    <mergeCell ref="AF175:AF176"/>
    <mergeCell ref="AC175:AC176"/>
    <mergeCell ref="AG79:AH79"/>
    <mergeCell ref="AI79:AJ79"/>
    <mergeCell ref="AK79:AL79"/>
    <mergeCell ref="AA77:AD77"/>
    <mergeCell ref="AE77:AL77"/>
    <mergeCell ref="AM77:AP77"/>
    <mergeCell ref="AA76:AO76"/>
    <mergeCell ref="AG78:AH78"/>
    <mergeCell ref="AI78:AJ78"/>
    <mergeCell ref="AK78:AL78"/>
    <mergeCell ref="AA67:AB67"/>
    <mergeCell ref="AC67:AH67"/>
    <mergeCell ref="AK68:AL69"/>
    <mergeCell ref="AM68:AO69"/>
    <mergeCell ref="AA69:AB70"/>
    <mergeCell ref="AC69:AH70"/>
    <mergeCell ref="AK71:AL72"/>
    <mergeCell ref="AM71:AO72"/>
    <mergeCell ref="AA72:AB73"/>
    <mergeCell ref="AC72:AH73"/>
    <mergeCell ref="AK73:AO75"/>
    <mergeCell ref="AA75:AB75"/>
    <mergeCell ref="AC75:AH75"/>
    <mergeCell ref="AD62:AD63"/>
    <mergeCell ref="AA61:AL61"/>
    <mergeCell ref="AA62:AB62"/>
    <mergeCell ref="AC62:AC63"/>
    <mergeCell ref="AE62:AF62"/>
    <mergeCell ref="AG62:AG63"/>
    <mergeCell ref="AH62:AI62"/>
    <mergeCell ref="AJ62:AJ63"/>
    <mergeCell ref="AK62:AL62"/>
    <mergeCell ref="S62:X63"/>
    <mergeCell ref="R64:Z64"/>
    <mergeCell ref="Y62:Z63"/>
    <mergeCell ref="O62:O63"/>
    <mergeCell ref="G62:H63"/>
    <mergeCell ref="G64:H64"/>
    <mergeCell ref="I62:L63"/>
    <mergeCell ref="I64:L64"/>
    <mergeCell ref="M62:N63"/>
    <mergeCell ref="M64:N64"/>
    <mergeCell ref="P62:Q62"/>
    <mergeCell ref="R62:R63"/>
    <mergeCell ref="O107:Y107"/>
    <mergeCell ref="C51:G51"/>
    <mergeCell ref="C52:G52"/>
    <mergeCell ref="C53:G53"/>
    <mergeCell ref="C54:G54"/>
    <mergeCell ref="C55:G55"/>
    <mergeCell ref="C56:G56"/>
    <mergeCell ref="B57:G57"/>
    <mergeCell ref="C58:G58"/>
    <mergeCell ref="C59:G59"/>
    <mergeCell ref="C60:G60"/>
    <mergeCell ref="B61:G61"/>
    <mergeCell ref="B62:B63"/>
    <mergeCell ref="C62:C63"/>
    <mergeCell ref="D62:D63"/>
    <mergeCell ref="E62:E63"/>
    <mergeCell ref="F62:F63"/>
    <mergeCell ref="B105:B106"/>
    <mergeCell ref="I105:K105"/>
    <mergeCell ref="L105:N105"/>
    <mergeCell ref="O105:P105"/>
    <mergeCell ref="Q105:R105"/>
    <mergeCell ref="S105:Y105"/>
    <mergeCell ref="I106:K106"/>
    <mergeCell ref="O106:P106"/>
    <mergeCell ref="Q106:R106"/>
    <mergeCell ref="S106:Y106"/>
    <mergeCell ref="Q102:R102"/>
    <mergeCell ref="S102:Y102"/>
    <mergeCell ref="B103:B104"/>
    <mergeCell ref="O103:P103"/>
    <mergeCell ref="Q103:R103"/>
    <mergeCell ref="S103:Y103"/>
    <mergeCell ref="O104:P104"/>
    <mergeCell ref="Q104:R104"/>
    <mergeCell ref="S104:Y104"/>
    <mergeCell ref="I98:K98"/>
    <mergeCell ref="L98:N98"/>
    <mergeCell ref="O98:P98"/>
    <mergeCell ref="Q98:R98"/>
    <mergeCell ref="S98:Y98"/>
    <mergeCell ref="B99:B102"/>
    <mergeCell ref="O99:P99"/>
    <mergeCell ref="Q99:R99"/>
    <mergeCell ref="S99:Y99"/>
    <mergeCell ref="I100:K100"/>
    <mergeCell ref="L100:N100"/>
    <mergeCell ref="O100:P100"/>
    <mergeCell ref="Q100:R100"/>
    <mergeCell ref="S100:Y100"/>
    <mergeCell ref="I101:K101"/>
    <mergeCell ref="L101:N101"/>
    <mergeCell ref="O101:P101"/>
    <mergeCell ref="Q101:R101"/>
    <mergeCell ref="S101:Y101"/>
    <mergeCell ref="I102:K102"/>
    <mergeCell ref="L102:N102"/>
    <mergeCell ref="O102:P102"/>
    <mergeCell ref="I95:K95"/>
    <mergeCell ref="L95:N95"/>
    <mergeCell ref="O95:P95"/>
    <mergeCell ref="Q95:R95"/>
    <mergeCell ref="S95:Y95"/>
    <mergeCell ref="Q97:R97"/>
    <mergeCell ref="S97:Y97"/>
    <mergeCell ref="I96:J96"/>
    <mergeCell ref="L96:M96"/>
    <mergeCell ref="O96:P96"/>
    <mergeCell ref="Q96:R96"/>
    <mergeCell ref="S96:Y96"/>
    <mergeCell ref="I97:K97"/>
    <mergeCell ref="L97:N97"/>
    <mergeCell ref="O97:P97"/>
    <mergeCell ref="Z90:AK90"/>
    <mergeCell ref="Q91:R92"/>
    <mergeCell ref="S91:Y92"/>
    <mergeCell ref="Z91:AA91"/>
    <mergeCell ref="AB91:AB92"/>
    <mergeCell ref="AC91:AC92"/>
    <mergeCell ref="AD91:AE91"/>
    <mergeCell ref="AF91:AF92"/>
    <mergeCell ref="AG91:AH91"/>
    <mergeCell ref="AI91:AI92"/>
    <mergeCell ref="AJ91:AK91"/>
    <mergeCell ref="O93:P93"/>
    <mergeCell ref="Q93:R93"/>
    <mergeCell ref="S93:Y93"/>
    <mergeCell ref="I94:K94"/>
    <mergeCell ref="L94:N94"/>
    <mergeCell ref="B91:B92"/>
    <mergeCell ref="C91:C92"/>
    <mergeCell ref="D91:D92"/>
    <mergeCell ref="E91:E92"/>
    <mergeCell ref="F91:F92"/>
    <mergeCell ref="G91:G92"/>
    <mergeCell ref="H91:H92"/>
    <mergeCell ref="I91:N91"/>
    <mergeCell ref="O91:P92"/>
    <mergeCell ref="I92:K92"/>
    <mergeCell ref="L92:N92"/>
    <mergeCell ref="O94:P94"/>
    <mergeCell ref="Q94:R94"/>
    <mergeCell ref="S94:Y94"/>
    <mergeCell ref="C82:G82"/>
    <mergeCell ref="C83:G83"/>
    <mergeCell ref="C84:G84"/>
    <mergeCell ref="C85:G85"/>
    <mergeCell ref="B86:G86"/>
    <mergeCell ref="C87:G87"/>
    <mergeCell ref="C88:G88"/>
    <mergeCell ref="C89:G89"/>
    <mergeCell ref="C81:G81"/>
    <mergeCell ref="B191:D191"/>
    <mergeCell ref="B192:D192"/>
    <mergeCell ref="B194:D194"/>
    <mergeCell ref="H186:J186"/>
    <mergeCell ref="H187:J187"/>
    <mergeCell ref="H188:J188"/>
    <mergeCell ref="H189:J189"/>
    <mergeCell ref="H190:J190"/>
    <mergeCell ref="H191:J191"/>
    <mergeCell ref="H192:J192"/>
    <mergeCell ref="B186:D186"/>
    <mergeCell ref="B187:D187"/>
    <mergeCell ref="B188:D188"/>
    <mergeCell ref="B189:D189"/>
    <mergeCell ref="B190:D190"/>
    <mergeCell ref="I160:J160"/>
    <mergeCell ref="C147:G147"/>
    <mergeCell ref="C138:F138"/>
    <mergeCell ref="C139:G139"/>
    <mergeCell ref="C140:G140"/>
    <mergeCell ref="C141:G141"/>
    <mergeCell ref="C142:G142"/>
    <mergeCell ref="B143:G143"/>
    <mergeCell ref="L160:M160"/>
    <mergeCell ref="C144:G144"/>
    <mergeCell ref="C145:G145"/>
    <mergeCell ref="C146:G146"/>
    <mergeCell ref="O160:Y160"/>
    <mergeCell ref="O161:P161"/>
    <mergeCell ref="Q161:R161"/>
    <mergeCell ref="S161:Y161"/>
    <mergeCell ref="O136:Y136"/>
    <mergeCell ref="B157:B159"/>
    <mergeCell ref="I157:K157"/>
    <mergeCell ref="L157:N157"/>
    <mergeCell ref="O157:Y157"/>
    <mergeCell ref="I158:K158"/>
    <mergeCell ref="L158:N158"/>
    <mergeCell ref="O158:Y158"/>
    <mergeCell ref="I159:J159"/>
    <mergeCell ref="L159:M159"/>
    <mergeCell ref="O159:Y159"/>
    <mergeCell ref="B154:B156"/>
    <mergeCell ref="O154:P154"/>
    <mergeCell ref="Q154:R154"/>
    <mergeCell ref="S154:Y154"/>
    <mergeCell ref="O155:P155"/>
    <mergeCell ref="Q155:R155"/>
    <mergeCell ref="S155:Y155"/>
    <mergeCell ref="O156:P156"/>
    <mergeCell ref="Q156:R156"/>
    <mergeCell ref="S156:Y156"/>
    <mergeCell ref="B151:B153"/>
    <mergeCell ref="I151:J151"/>
    <mergeCell ref="L151:M151"/>
    <mergeCell ref="O151:Y151"/>
    <mergeCell ref="I152:J152"/>
    <mergeCell ref="L152:M152"/>
    <mergeCell ref="O152:Y152"/>
    <mergeCell ref="I153:J153"/>
    <mergeCell ref="L153:M153"/>
    <mergeCell ref="O153:Y153"/>
    <mergeCell ref="Z148:AK148"/>
    <mergeCell ref="B149:B150"/>
    <mergeCell ref="C149:C150"/>
    <mergeCell ref="D149:D150"/>
    <mergeCell ref="E149:E150"/>
    <mergeCell ref="F149:F150"/>
    <mergeCell ref="G149:G150"/>
    <mergeCell ref="H149:H150"/>
    <mergeCell ref="I149:N149"/>
    <mergeCell ref="O149:P150"/>
    <mergeCell ref="Q149:R150"/>
    <mergeCell ref="S149:Y150"/>
    <mergeCell ref="Z149:AA149"/>
    <mergeCell ref="AB149:AB150"/>
    <mergeCell ref="AC149:AC150"/>
    <mergeCell ref="AD149:AE149"/>
    <mergeCell ref="AF149:AF150"/>
    <mergeCell ref="AG149:AH149"/>
    <mergeCell ref="AI149:AI150"/>
    <mergeCell ref="AJ149:AK149"/>
    <mergeCell ref="I150:K150"/>
    <mergeCell ref="L150:N150"/>
    <mergeCell ref="C109:G109"/>
    <mergeCell ref="B132:B135"/>
    <mergeCell ref="I132:K132"/>
    <mergeCell ref="L132:N132"/>
    <mergeCell ref="O132:P132"/>
    <mergeCell ref="Q132:R132"/>
    <mergeCell ref="B127:B128"/>
    <mergeCell ref="I127:J127"/>
    <mergeCell ref="L127:M127"/>
    <mergeCell ref="O127:Y127"/>
    <mergeCell ref="I128:J128"/>
    <mergeCell ref="L128:M128"/>
    <mergeCell ref="O128:Y128"/>
    <mergeCell ref="B129:B131"/>
    <mergeCell ref="O129:P129"/>
    <mergeCell ref="Q129:R129"/>
    <mergeCell ref="S129:Y129"/>
    <mergeCell ref="I130:K130"/>
    <mergeCell ref="L130:N130"/>
    <mergeCell ref="O130:Y130"/>
    <mergeCell ref="O131:P131"/>
    <mergeCell ref="S132:Y132"/>
    <mergeCell ref="I133:K133"/>
    <mergeCell ref="L133:N133"/>
    <mergeCell ref="O133:Y133"/>
    <mergeCell ref="O134:P134"/>
    <mergeCell ref="Q134:R134"/>
    <mergeCell ref="S134:Y134"/>
    <mergeCell ref="O135:P135"/>
    <mergeCell ref="Q135:R135"/>
    <mergeCell ref="S135:Y135"/>
    <mergeCell ref="Q131:R131"/>
    <mergeCell ref="S131:Y131"/>
    <mergeCell ref="O124:P124"/>
    <mergeCell ref="Q124:R124"/>
    <mergeCell ref="S124:Y124"/>
    <mergeCell ref="O125:P125"/>
    <mergeCell ref="Q125:R125"/>
    <mergeCell ref="S125:Y125"/>
    <mergeCell ref="I126:K126"/>
    <mergeCell ref="L126:N126"/>
    <mergeCell ref="O126:P126"/>
    <mergeCell ref="Q126:R126"/>
    <mergeCell ref="S126:Y126"/>
    <mergeCell ref="Z119:AK119"/>
    <mergeCell ref="B120:B121"/>
    <mergeCell ref="C120:C121"/>
    <mergeCell ref="D120:D121"/>
    <mergeCell ref="E120:E121"/>
    <mergeCell ref="F120:F121"/>
    <mergeCell ref="G120:G121"/>
    <mergeCell ref="H120:H121"/>
    <mergeCell ref="I120:N120"/>
    <mergeCell ref="O120:P121"/>
    <mergeCell ref="Q120:R121"/>
    <mergeCell ref="S120:Y121"/>
    <mergeCell ref="Z120:AA120"/>
    <mergeCell ref="AB120:AB121"/>
    <mergeCell ref="AC120:AC121"/>
    <mergeCell ref="AD120:AE120"/>
    <mergeCell ref="AF120:AF121"/>
    <mergeCell ref="AG120:AH120"/>
    <mergeCell ref="AI120:AI121"/>
    <mergeCell ref="AJ120:AK120"/>
    <mergeCell ref="I121:K121"/>
    <mergeCell ref="L121:N121"/>
    <mergeCell ref="Z29:AK29"/>
    <mergeCell ref="Z30:AA30"/>
    <mergeCell ref="AD30:AE30"/>
    <mergeCell ref="AG30:AH30"/>
    <mergeCell ref="AJ30:AK30"/>
    <mergeCell ref="AC30:AC31"/>
    <mergeCell ref="AF30:AF31"/>
    <mergeCell ref="AI30:AI31"/>
    <mergeCell ref="AB30:AB31"/>
    <mergeCell ref="B3:R3"/>
    <mergeCell ref="S44:Y44"/>
    <mergeCell ref="Q40:R40"/>
    <mergeCell ref="Q44:R44"/>
    <mergeCell ref="O43:Y43"/>
    <mergeCell ref="S46:Y46"/>
    <mergeCell ref="O40:P40"/>
    <mergeCell ref="O44:P44"/>
    <mergeCell ref="S40:Y40"/>
    <mergeCell ref="O46:P46"/>
    <mergeCell ref="Q46:R46"/>
    <mergeCell ref="P16:P17"/>
    <mergeCell ref="H4:H28"/>
    <mergeCell ref="P14:P15"/>
    <mergeCell ref="Q12:R13"/>
    <mergeCell ref="Q14:R15"/>
    <mergeCell ref="Q16:R17"/>
    <mergeCell ref="Q18:R19"/>
    <mergeCell ref="Q20:R21"/>
    <mergeCell ref="Q22:R23"/>
    <mergeCell ref="Q24:R25"/>
    <mergeCell ref="Q28:R28"/>
    <mergeCell ref="Q26:R26"/>
    <mergeCell ref="P20:P21"/>
    <mergeCell ref="O12:O13"/>
    <mergeCell ref="O14:O15"/>
    <mergeCell ref="B36:B41"/>
    <mergeCell ref="I16:N17"/>
    <mergeCell ref="S30:Y31"/>
    <mergeCell ref="S32:Y32"/>
    <mergeCell ref="S33:Y33"/>
    <mergeCell ref="C25:G28"/>
    <mergeCell ref="O24:O25"/>
    <mergeCell ref="P24:P25"/>
    <mergeCell ref="P12:P13"/>
    <mergeCell ref="B25:B28"/>
    <mergeCell ref="C19:G20"/>
    <mergeCell ref="S41:Y41"/>
    <mergeCell ref="S36:Y36"/>
    <mergeCell ref="O16:O19"/>
    <mergeCell ref="O20:O21"/>
    <mergeCell ref="O22:O23"/>
    <mergeCell ref="P22:P23"/>
    <mergeCell ref="I18:N23"/>
    <mergeCell ref="C17:G18"/>
    <mergeCell ref="Q41:R41"/>
    <mergeCell ref="I32:K32"/>
    <mergeCell ref="I33:K33"/>
    <mergeCell ref="C4:G4"/>
    <mergeCell ref="C5:G5"/>
    <mergeCell ref="C6:G6"/>
    <mergeCell ref="C7:G7"/>
    <mergeCell ref="B16:G16"/>
    <mergeCell ref="B17:B18"/>
    <mergeCell ref="B19:B20"/>
    <mergeCell ref="B8:B15"/>
    <mergeCell ref="C8:G15"/>
    <mergeCell ref="I4:R4"/>
    <mergeCell ref="P5:P7"/>
    <mergeCell ref="P8:P9"/>
    <mergeCell ref="P10:P11"/>
    <mergeCell ref="O8:O11"/>
    <mergeCell ref="I5:N15"/>
    <mergeCell ref="S34:Y34"/>
    <mergeCell ref="B42:B44"/>
    <mergeCell ref="H30:H31"/>
    <mergeCell ref="L40:M40"/>
    <mergeCell ref="L41:M41"/>
    <mergeCell ref="L34:N34"/>
    <mergeCell ref="I31:K31"/>
    <mergeCell ref="L31:N31"/>
    <mergeCell ref="L32:N32"/>
    <mergeCell ref="L42:N42"/>
    <mergeCell ref="L43:N43"/>
    <mergeCell ref="L39:M39"/>
    <mergeCell ref="I30:N30"/>
    <mergeCell ref="L37:N37"/>
    <mergeCell ref="L33:N33"/>
    <mergeCell ref="O42:P42"/>
    <mergeCell ref="Q42:R42"/>
    <mergeCell ref="O41:P41"/>
    <mergeCell ref="B1:G1"/>
    <mergeCell ref="A1:A49"/>
    <mergeCell ref="B29:G29"/>
    <mergeCell ref="B45:B47"/>
    <mergeCell ref="B32:B35"/>
    <mergeCell ref="Q5:R7"/>
    <mergeCell ref="Q8:R9"/>
    <mergeCell ref="Q10:R11"/>
    <mergeCell ref="B21:B22"/>
    <mergeCell ref="C21:G22"/>
    <mergeCell ref="B23:B24"/>
    <mergeCell ref="C23:G24"/>
    <mergeCell ref="B49:G49"/>
    <mergeCell ref="G30:G31"/>
    <mergeCell ref="O45:P45"/>
    <mergeCell ref="Q45:R45"/>
    <mergeCell ref="C2:R2"/>
    <mergeCell ref="O5:O7"/>
    <mergeCell ref="P18:P19"/>
    <mergeCell ref="B30:B31"/>
    <mergeCell ref="C30:C31"/>
    <mergeCell ref="D30:D31"/>
    <mergeCell ref="E30:E31"/>
    <mergeCell ref="F30:F31"/>
    <mergeCell ref="S42:Y42"/>
    <mergeCell ref="I24:N26"/>
    <mergeCell ref="I27:N28"/>
    <mergeCell ref="Q27:R27"/>
    <mergeCell ref="Q35:R35"/>
    <mergeCell ref="Q34:R34"/>
    <mergeCell ref="Q33:R33"/>
    <mergeCell ref="Q32:R32"/>
    <mergeCell ref="S37:Y37"/>
    <mergeCell ref="O39:P39"/>
    <mergeCell ref="Q39:R39"/>
    <mergeCell ref="S39:Y39"/>
    <mergeCell ref="O38:Y38"/>
    <mergeCell ref="Q30:R31"/>
    <mergeCell ref="S35:Y35"/>
    <mergeCell ref="O30:P31"/>
    <mergeCell ref="O32:P32"/>
    <mergeCell ref="O33:P33"/>
    <mergeCell ref="O34:P34"/>
    <mergeCell ref="O35:P35"/>
    <mergeCell ref="O36:P36"/>
    <mergeCell ref="Q36:R36"/>
    <mergeCell ref="O37:P37"/>
    <mergeCell ref="Q37:R37"/>
    <mergeCell ref="C113:G113"/>
    <mergeCell ref="B114:G114"/>
    <mergeCell ref="C115:G115"/>
    <mergeCell ref="C116:G116"/>
    <mergeCell ref="C117:G117"/>
    <mergeCell ref="O162:Y162"/>
    <mergeCell ref="S45:Y45"/>
    <mergeCell ref="O47:P47"/>
    <mergeCell ref="Q47:R47"/>
    <mergeCell ref="S47:Y47"/>
    <mergeCell ref="O48:Y48"/>
    <mergeCell ref="O49:Y49"/>
    <mergeCell ref="C110:G110"/>
    <mergeCell ref="C111:G111"/>
    <mergeCell ref="C112:G112"/>
    <mergeCell ref="C118:G118"/>
    <mergeCell ref="B122:B123"/>
    <mergeCell ref="I122:K122"/>
    <mergeCell ref="L122:N122"/>
    <mergeCell ref="O122:Y122"/>
    <mergeCell ref="I123:K123"/>
    <mergeCell ref="L123:N123"/>
    <mergeCell ref="O123:Y123"/>
    <mergeCell ref="B124:B126"/>
  </mergeCells>
  <phoneticPr fontId="4" type="noConversion"/>
  <hyperlinks>
    <hyperlink ref="Q34" r:id="rId1" display="https://www.subredsuroccidente.gov.co/transparencia/planeacion/politicas-lineamientos-manuales" xr:uid="{00000000-0004-0000-0100-000000000000}"/>
    <hyperlink ref="Q37" r:id="rId2" xr:uid="{00000000-0004-0000-0100-000001000000}"/>
    <hyperlink ref="Q42" r:id="rId3" xr:uid="{00000000-0004-0000-0100-000002000000}"/>
    <hyperlink ref="Q44" r:id="rId4" display="https://www.subredsuroccidente.gov.co/transparencia/planeacion/politicas-lineamientos-manuales_x000a__x000a_Surocito informa N° 11 (PDF)" xr:uid="{00000000-0004-0000-0100-000003000000}"/>
    <hyperlink ref="Q95" r:id="rId5" display="https://subredsuroccidentegovco-my.sharepoint.com/:f:/r/personal/referenteriesgos_subredsuroccidente_gov_co/Documents/PAAC%202022%20(I%20trimestre)/Componente%203/1.3?csf=1&amp;web=1&amp;e=RWfbYo" xr:uid="{00000000-0004-0000-0100-000004000000}"/>
    <hyperlink ref="Q98" r:id="rId6" display="https://subredsuroccidentegovco-my.sharepoint.com/:f:/r/personal/referenteriesgos_subredsuroccidente_gov_co/Documents/PAAC%202022%20(I%20trimestre)/Componente%203/1.6?csf=1&amp;web=1&amp;e=lLTash" xr:uid="{00000000-0004-0000-0100-000005000000}"/>
    <hyperlink ref="Q101" r:id="rId7" xr:uid="{00000000-0004-0000-0100-000006000000}"/>
    <hyperlink ref="S96" r:id="rId8" display="https://www.subredsuroccidente.gov.co/transparencia/rendicion-de-cuentas" xr:uid="{00000000-0004-0000-0100-000007000000}"/>
    <hyperlink ref="S102" r:id="rId9" display="https://www.subredsuroccidente.gov.co/transparencia/rendicion-de-cuentas" xr:uid="{00000000-0004-0000-0100-000008000000}"/>
  </hyperlinks>
  <pageMargins left="0.11811023622047245" right="0.11811023622047245" top="0.35433070866141736" bottom="0.35433070866141736" header="0.31496062992125984" footer="0.31496062992125984"/>
  <pageSetup scale="35" orientation="landscape" r:id="rId10"/>
  <drawing r:id="rId11"/>
  <legacyDrawing r:id="rId1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DV78"/>
  <sheetViews>
    <sheetView showGridLines="0" zoomScale="70" zoomScaleNormal="70" workbookViewId="0">
      <selection activeCell="C19" sqref="C19:C23"/>
    </sheetView>
  </sheetViews>
  <sheetFormatPr defaultColWidth="11.42578125" defaultRowHeight="66.75" customHeight="1"/>
  <cols>
    <col min="1" max="1" width="2.140625" style="155" customWidth="1"/>
    <col min="2" max="2" width="7" style="155" customWidth="1"/>
    <col min="3" max="3" width="31.42578125" style="155" customWidth="1"/>
    <col min="4" max="4" width="36.140625" style="155" customWidth="1"/>
    <col min="5" max="5" width="23.7109375" style="155" customWidth="1"/>
    <col min="6" max="6" width="21.5703125" style="155" customWidth="1"/>
    <col min="7" max="7" width="26.28515625" style="155" customWidth="1"/>
    <col min="8" max="8" width="44.42578125" style="155" customWidth="1"/>
    <col min="9" max="9" width="36.85546875" style="155" customWidth="1"/>
    <col min="10" max="10" width="50.140625" style="155" customWidth="1"/>
    <col min="11" max="11" width="31.140625" style="155" customWidth="1"/>
    <col min="12" max="12" width="28.28515625" style="155" customWidth="1"/>
    <col min="13" max="13" width="1.28515625" style="155" customWidth="1"/>
    <col min="14" max="14" width="22.7109375" style="155" customWidth="1"/>
    <col min="15" max="15" width="12" style="155" customWidth="1"/>
    <col min="16" max="16" width="20.85546875" style="155" customWidth="1"/>
    <col min="17" max="17" width="25.28515625" style="155" customWidth="1"/>
    <col min="18" max="18" width="23.5703125" style="155" customWidth="1"/>
    <col min="19" max="19" width="22.85546875" style="155" customWidth="1"/>
    <col min="20" max="20" width="1.5703125" style="155" customWidth="1"/>
    <col min="21" max="21" width="49" style="155" customWidth="1"/>
    <col min="22" max="22" width="24.85546875" style="155" customWidth="1"/>
    <col min="23" max="23" width="23.5703125" style="155" customWidth="1"/>
    <col min="24" max="33" width="12.5703125" style="155" customWidth="1"/>
    <col min="34" max="34" width="16.140625" style="155" customWidth="1"/>
    <col min="35" max="36" width="19.28515625" style="155" customWidth="1"/>
    <col min="37" max="38" width="21.85546875" style="155" customWidth="1"/>
    <col min="39" max="42" width="18.7109375" style="155" customWidth="1"/>
    <col min="43" max="43" width="42" style="155" customWidth="1"/>
    <col min="44" max="47" width="27.7109375" style="155" customWidth="1"/>
    <col min="48" max="48" width="2.140625" style="155" customWidth="1"/>
    <col min="49" max="49" width="20" style="155" customWidth="1"/>
    <col min="50" max="50" width="20.5703125" style="155" customWidth="1"/>
    <col min="51" max="52" width="17.7109375" style="155" customWidth="1"/>
    <col min="53" max="53" width="24" style="155" customWidth="1"/>
    <col min="54" max="54" width="23.85546875" style="155" customWidth="1"/>
    <col min="55" max="55" width="1.7109375" style="155" customWidth="1"/>
    <col min="56" max="56" width="1.140625" style="155" customWidth="1"/>
    <col min="57" max="57" width="8" style="146" customWidth="1"/>
    <col min="58" max="62" width="16" style="155" customWidth="1"/>
    <col min="63" max="63" width="1.7109375" style="155" customWidth="1"/>
    <col min="64" max="64" width="28.5703125" style="155" customWidth="1"/>
    <col min="65" max="65" width="20.5703125" style="155" customWidth="1"/>
    <col min="66" max="66" width="25.7109375" style="155" customWidth="1"/>
    <col min="67" max="68" width="20.5703125" style="155" customWidth="1"/>
    <col min="69" max="69" width="17.7109375" style="155" customWidth="1"/>
    <col min="70" max="70" width="1.7109375" style="155" customWidth="1"/>
    <col min="71" max="71" width="35.5703125" style="155" customWidth="1"/>
    <col min="72" max="72" width="38.5703125" style="155" customWidth="1"/>
    <col min="73" max="73" width="28.42578125" style="155" customWidth="1"/>
    <col min="74" max="74" width="1.7109375" style="155" customWidth="1"/>
    <col min="75" max="94" width="8.5703125" style="155" customWidth="1"/>
    <col min="95" max="95" width="19.85546875" style="155" customWidth="1"/>
    <col min="96" max="96" width="1.7109375" style="155" customWidth="1"/>
    <col min="97" max="120" width="8.42578125" style="155" customWidth="1"/>
    <col min="121" max="121" width="19.7109375" style="155" customWidth="1"/>
    <col min="122" max="122" width="1.5703125" style="155" customWidth="1"/>
    <col min="123" max="123" width="25.28515625" style="155" customWidth="1"/>
    <col min="124" max="124" width="31.5703125" style="155" customWidth="1"/>
    <col min="125" max="125" width="25.28515625" style="155" customWidth="1"/>
    <col min="126" max="126" width="28.42578125" style="155" customWidth="1"/>
    <col min="127" max="16384" width="11.42578125" style="155"/>
  </cols>
  <sheetData>
    <row r="1" spans="2:126" s="87" customFormat="1" ht="12" customHeight="1" thickBot="1">
      <c r="B1" s="88"/>
      <c r="BE1" s="89"/>
    </row>
    <row r="2" spans="2:126" s="87" customFormat="1" ht="37.5" customHeight="1" thickBot="1">
      <c r="B2" s="587"/>
      <c r="C2" s="588"/>
      <c r="D2" s="588"/>
      <c r="E2" s="593" t="s">
        <v>719</v>
      </c>
      <c r="F2" s="593"/>
      <c r="G2" s="593"/>
      <c r="H2" s="593"/>
      <c r="I2" s="593"/>
      <c r="J2" s="596" t="s">
        <v>720</v>
      </c>
      <c r="K2" s="597"/>
      <c r="L2" s="90">
        <v>1</v>
      </c>
      <c r="M2" s="598"/>
      <c r="N2" s="599"/>
      <c r="O2" s="599"/>
      <c r="P2" s="600"/>
      <c r="T2" s="91"/>
      <c r="BE2" s="89"/>
    </row>
    <row r="3" spans="2:126" s="87" customFormat="1" ht="37.5" customHeight="1" thickBot="1">
      <c r="B3" s="589"/>
      <c r="C3" s="590"/>
      <c r="D3" s="590"/>
      <c r="E3" s="594"/>
      <c r="F3" s="594"/>
      <c r="G3" s="594"/>
      <c r="H3" s="594"/>
      <c r="I3" s="594"/>
      <c r="J3" s="596" t="s">
        <v>721</v>
      </c>
      <c r="K3" s="597"/>
      <c r="L3" s="92">
        <v>44630</v>
      </c>
      <c r="M3" s="601"/>
      <c r="N3" s="602"/>
      <c r="O3" s="602"/>
      <c r="P3" s="603"/>
      <c r="T3" s="91"/>
      <c r="BE3" s="89"/>
    </row>
    <row r="4" spans="2:126" s="87" customFormat="1" ht="37.5" customHeight="1" thickBot="1">
      <c r="B4" s="591"/>
      <c r="C4" s="592"/>
      <c r="D4" s="592"/>
      <c r="E4" s="595"/>
      <c r="F4" s="595"/>
      <c r="G4" s="595"/>
      <c r="H4" s="595"/>
      <c r="I4" s="595"/>
      <c r="J4" s="596" t="s">
        <v>722</v>
      </c>
      <c r="K4" s="597"/>
      <c r="L4" s="90" t="s">
        <v>723</v>
      </c>
      <c r="M4" s="604"/>
      <c r="N4" s="605"/>
      <c r="O4" s="605"/>
      <c r="P4" s="606"/>
      <c r="T4" s="91"/>
      <c r="BE4" s="89"/>
    </row>
    <row r="5" spans="2:126" s="87" customFormat="1" ht="12" customHeight="1" thickBot="1">
      <c r="B5" s="91"/>
      <c r="C5" s="93"/>
      <c r="D5" s="93"/>
      <c r="E5" s="93"/>
      <c r="F5" s="93"/>
      <c r="G5" s="93"/>
      <c r="H5" s="93"/>
      <c r="I5" s="93"/>
      <c r="J5" s="93"/>
      <c r="K5" s="93"/>
      <c r="L5" s="93"/>
      <c r="M5" s="93"/>
      <c r="N5" s="93"/>
      <c r="O5" s="93"/>
      <c r="P5" s="93"/>
      <c r="T5" s="93"/>
      <c r="U5" s="93"/>
      <c r="V5" s="93"/>
      <c r="W5" s="93"/>
      <c r="BE5" s="89"/>
    </row>
    <row r="6" spans="2:126" s="87" customFormat="1" ht="33.75" customHeight="1">
      <c r="B6" s="581" t="s">
        <v>724</v>
      </c>
      <c r="C6" s="582"/>
      <c r="D6" s="582"/>
      <c r="E6" s="582"/>
      <c r="F6" s="582"/>
      <c r="G6" s="582"/>
      <c r="H6" s="583"/>
      <c r="I6" s="584"/>
      <c r="J6" s="585"/>
      <c r="K6" s="585"/>
      <c r="L6" s="585"/>
      <c r="M6" s="585"/>
      <c r="N6" s="585"/>
      <c r="O6" s="585"/>
      <c r="P6" s="586"/>
      <c r="BE6" s="89"/>
    </row>
    <row r="7" spans="2:126" s="87" customFormat="1" ht="33.75" customHeight="1">
      <c r="B7" s="1515" t="s">
        <v>725</v>
      </c>
      <c r="C7" s="1516"/>
      <c r="D7" s="1516"/>
      <c r="E7" s="1516"/>
      <c r="F7" s="1516"/>
      <c r="G7" s="1516"/>
      <c r="H7" s="1517"/>
      <c r="I7" s="1518"/>
      <c r="J7" s="1519"/>
      <c r="K7" s="1519"/>
      <c r="L7" s="1519"/>
      <c r="M7" s="1519"/>
      <c r="N7" s="1519"/>
      <c r="O7" s="1519"/>
      <c r="P7" s="1520"/>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5"/>
      <c r="BF7" s="94"/>
      <c r="BG7" s="94"/>
      <c r="BH7" s="94"/>
      <c r="BI7" s="94"/>
      <c r="BJ7" s="94"/>
      <c r="BK7" s="94"/>
      <c r="BL7" s="94"/>
      <c r="BM7" s="94"/>
      <c r="BN7" s="94"/>
      <c r="BO7" s="94"/>
      <c r="BP7" s="94"/>
      <c r="BQ7" s="94"/>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c r="CZ7" s="94"/>
      <c r="DA7" s="94"/>
      <c r="DB7" s="94"/>
      <c r="DC7" s="94"/>
      <c r="DD7" s="94"/>
      <c r="DE7" s="94"/>
      <c r="DF7" s="94"/>
      <c r="DG7" s="94"/>
      <c r="DH7" s="94"/>
      <c r="DI7" s="94"/>
      <c r="DJ7" s="94"/>
      <c r="DK7" s="94"/>
      <c r="DL7" s="94"/>
      <c r="DM7" s="94"/>
      <c r="DN7" s="94"/>
      <c r="DO7" s="94"/>
      <c r="DP7" s="94"/>
      <c r="DQ7" s="94"/>
      <c r="DR7" s="94"/>
    </row>
    <row r="8" spans="2:126" s="87" customFormat="1" ht="33.75" customHeight="1">
      <c r="B8" s="1521" t="s">
        <v>726</v>
      </c>
      <c r="C8" s="1522"/>
      <c r="D8" s="1522"/>
      <c r="E8" s="1522"/>
      <c r="F8" s="1522"/>
      <c r="G8" s="1522"/>
      <c r="H8" s="1523"/>
      <c r="I8" s="1524"/>
      <c r="J8" s="1525"/>
      <c r="K8" s="1525"/>
      <c r="L8" s="1525"/>
      <c r="M8" s="1525"/>
      <c r="N8" s="1525"/>
      <c r="O8" s="1525"/>
      <c r="P8" s="1526"/>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5"/>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c r="DL8" s="94"/>
      <c r="DM8" s="94"/>
      <c r="DN8" s="94"/>
      <c r="DO8" s="94"/>
      <c r="DP8" s="94"/>
      <c r="DQ8" s="94"/>
      <c r="DR8" s="94"/>
    </row>
    <row r="9" spans="2:126" s="87" customFormat="1" ht="33.75" customHeight="1" thickBot="1">
      <c r="B9" s="672" t="s">
        <v>727</v>
      </c>
      <c r="C9" s="673"/>
      <c r="D9" s="673"/>
      <c r="E9" s="673"/>
      <c r="F9" s="673"/>
      <c r="G9" s="673"/>
      <c r="H9" s="674"/>
      <c r="I9" s="675"/>
      <c r="J9" s="676"/>
      <c r="K9" s="676"/>
      <c r="L9" s="676"/>
      <c r="M9" s="676"/>
      <c r="N9" s="676"/>
      <c r="O9" s="676"/>
      <c r="P9" s="677"/>
      <c r="AC9" s="94"/>
      <c r="AD9" s="94"/>
      <c r="AE9" s="94"/>
      <c r="AF9" s="94"/>
      <c r="AG9" s="94"/>
      <c r="AH9" s="94"/>
      <c r="AI9" s="94"/>
      <c r="AJ9" s="94"/>
      <c r="AK9" s="94"/>
      <c r="AL9" s="94"/>
      <c r="AM9" s="94"/>
      <c r="AN9" s="94"/>
      <c r="AO9" s="94"/>
      <c r="AP9" s="94"/>
      <c r="AQ9" s="94"/>
      <c r="AR9" s="94"/>
      <c r="AS9" s="94"/>
      <c r="AT9" s="94"/>
      <c r="AU9" s="94"/>
      <c r="AV9" s="94"/>
      <c r="AW9" s="94"/>
      <c r="AX9" s="94"/>
      <c r="AY9" s="94"/>
      <c r="AZ9" s="94"/>
      <c r="BA9" s="94"/>
      <c r="BB9" s="94"/>
      <c r="BC9" s="94"/>
      <c r="BD9" s="94"/>
      <c r="BE9" s="95"/>
      <c r="BF9" s="94"/>
      <c r="BG9" s="94"/>
      <c r="BH9" s="94"/>
      <c r="BI9" s="94"/>
      <c r="BJ9" s="94"/>
      <c r="BK9" s="94"/>
      <c r="BL9" s="94"/>
      <c r="BM9" s="94"/>
      <c r="BN9" s="94"/>
      <c r="BO9" s="94"/>
      <c r="BP9" s="94"/>
      <c r="BQ9" s="94"/>
      <c r="BR9" s="94"/>
      <c r="BS9" s="94"/>
      <c r="BT9" s="94"/>
      <c r="BU9" s="94"/>
      <c r="BV9" s="94"/>
      <c r="BW9" s="94"/>
      <c r="BX9" s="94"/>
      <c r="BY9" s="94"/>
      <c r="BZ9" s="94"/>
      <c r="CA9" s="94"/>
      <c r="CB9" s="94"/>
      <c r="CC9" s="94"/>
      <c r="CD9" s="94"/>
      <c r="CE9" s="94"/>
      <c r="CF9" s="94"/>
      <c r="CG9" s="94"/>
      <c r="CH9" s="94"/>
      <c r="CI9" s="94"/>
      <c r="CJ9" s="94"/>
      <c r="CK9" s="94"/>
      <c r="CL9" s="94"/>
      <c r="CM9" s="94"/>
      <c r="CN9" s="94"/>
      <c r="CO9" s="94"/>
      <c r="CP9" s="94"/>
      <c r="CQ9" s="94"/>
      <c r="CR9" s="94"/>
      <c r="CS9" s="94"/>
      <c r="CT9" s="94"/>
      <c r="CU9" s="94"/>
      <c r="CV9" s="94"/>
      <c r="CW9" s="94"/>
      <c r="CX9" s="94"/>
      <c r="CY9" s="94"/>
      <c r="CZ9" s="94"/>
      <c r="DA9" s="94"/>
      <c r="DB9" s="94"/>
      <c r="DC9" s="94"/>
      <c r="DD9" s="94"/>
      <c r="DE9" s="94"/>
      <c r="DF9" s="94"/>
      <c r="DG9" s="94"/>
      <c r="DH9" s="94"/>
      <c r="DI9" s="94"/>
      <c r="DJ9" s="94"/>
      <c r="DK9" s="94"/>
      <c r="DL9" s="94"/>
      <c r="DM9" s="94"/>
      <c r="DN9" s="94"/>
      <c r="DO9" s="94"/>
      <c r="DP9" s="94"/>
      <c r="DQ9" s="94"/>
      <c r="DR9" s="94"/>
    </row>
    <row r="10" spans="2:126" s="96" customFormat="1" ht="12" customHeight="1" thickBot="1">
      <c r="B10" s="678"/>
      <c r="C10" s="679"/>
      <c r="D10" s="679"/>
      <c r="E10" s="679"/>
      <c r="F10" s="679"/>
      <c r="G10" s="679"/>
      <c r="H10" s="679"/>
      <c r="I10" s="679"/>
      <c r="J10" s="679"/>
      <c r="K10" s="679"/>
      <c r="L10" s="679"/>
      <c r="M10" s="679"/>
      <c r="N10" s="679"/>
      <c r="O10" s="679"/>
      <c r="P10" s="679"/>
      <c r="Q10" s="679"/>
      <c r="R10" s="679"/>
      <c r="S10" s="679"/>
      <c r="T10" s="679"/>
      <c r="U10" s="679"/>
      <c r="V10" s="679"/>
      <c r="W10" s="679"/>
      <c r="X10" s="679"/>
      <c r="Y10" s="679"/>
      <c r="Z10" s="679"/>
      <c r="AA10" s="679"/>
      <c r="AB10" s="679"/>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8"/>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row>
    <row r="11" spans="2:126" s="99" customFormat="1" ht="41.25" customHeight="1" thickBot="1">
      <c r="B11" s="680" t="s">
        <v>728</v>
      </c>
      <c r="C11" s="681"/>
      <c r="D11" s="681"/>
      <c r="E11" s="681"/>
      <c r="F11" s="681"/>
      <c r="G11" s="681"/>
      <c r="H11" s="681"/>
      <c r="I11" s="681"/>
      <c r="J11" s="681"/>
      <c r="K11" s="682"/>
      <c r="L11" s="683"/>
      <c r="M11" s="100"/>
      <c r="N11" s="680" t="s">
        <v>729</v>
      </c>
      <c r="O11" s="681"/>
      <c r="P11" s="681"/>
      <c r="Q11" s="681"/>
      <c r="R11" s="681"/>
      <c r="S11" s="683"/>
      <c r="T11" s="101"/>
      <c r="U11" s="610" t="s">
        <v>730</v>
      </c>
      <c r="V11" s="611"/>
      <c r="W11" s="611"/>
      <c r="X11" s="611"/>
      <c r="Y11" s="611"/>
      <c r="Z11" s="611"/>
      <c r="AA11" s="611"/>
      <c r="AB11" s="611"/>
      <c r="AC11" s="611"/>
      <c r="AD11" s="611"/>
      <c r="AE11" s="611"/>
      <c r="AF11" s="611"/>
      <c r="AG11" s="611"/>
      <c r="AH11" s="611"/>
      <c r="AI11" s="611"/>
      <c r="AJ11" s="611"/>
      <c r="AK11" s="611"/>
      <c r="AL11" s="611"/>
      <c r="AM11" s="611"/>
      <c r="AN11" s="611"/>
      <c r="AO11" s="611"/>
      <c r="AP11" s="611"/>
      <c r="AQ11" s="611"/>
      <c r="AR11" s="611"/>
      <c r="AS11" s="611"/>
      <c r="AT11" s="611"/>
      <c r="AU11" s="612"/>
      <c r="AV11" s="101"/>
      <c r="AW11" s="610" t="s">
        <v>731</v>
      </c>
      <c r="AX11" s="611"/>
      <c r="AY11" s="611"/>
      <c r="AZ11" s="611"/>
      <c r="BA11" s="611"/>
      <c r="BB11" s="611"/>
      <c r="BC11" s="611"/>
      <c r="BD11" s="611"/>
      <c r="BE11" s="611"/>
      <c r="BF11" s="611"/>
      <c r="BG11" s="611"/>
      <c r="BH11" s="611"/>
      <c r="BI11" s="611"/>
      <c r="BJ11" s="612"/>
      <c r="BK11" s="102"/>
      <c r="BL11" s="613" t="s">
        <v>732</v>
      </c>
      <c r="BM11" s="614"/>
      <c r="BN11" s="614"/>
      <c r="BO11" s="614"/>
      <c r="BP11" s="614"/>
      <c r="BQ11" s="614"/>
      <c r="BR11" s="614"/>
      <c r="BS11" s="614"/>
      <c r="BT11" s="614"/>
      <c r="BU11" s="615"/>
      <c r="BV11" s="102"/>
      <c r="BW11" s="641" t="s">
        <v>733</v>
      </c>
      <c r="BX11" s="642"/>
      <c r="BY11" s="642"/>
      <c r="BZ11" s="642"/>
      <c r="CA11" s="642"/>
      <c r="CB11" s="642"/>
      <c r="CC11" s="642"/>
      <c r="CD11" s="642"/>
      <c r="CE11" s="642"/>
      <c r="CF11" s="642"/>
      <c r="CG11" s="642"/>
      <c r="CH11" s="642"/>
      <c r="CI11" s="642"/>
      <c r="CJ11" s="642"/>
      <c r="CK11" s="642"/>
      <c r="CL11" s="642"/>
      <c r="CM11" s="642"/>
      <c r="CN11" s="642"/>
      <c r="CO11" s="642"/>
      <c r="CP11" s="642"/>
      <c r="CQ11" s="642"/>
      <c r="CR11" s="642"/>
      <c r="CS11" s="642"/>
      <c r="CT11" s="642"/>
      <c r="CU11" s="642"/>
      <c r="CV11" s="642"/>
      <c r="CW11" s="642"/>
      <c r="CX11" s="642"/>
      <c r="CY11" s="642"/>
      <c r="CZ11" s="642"/>
      <c r="DA11" s="642"/>
      <c r="DB11" s="642"/>
      <c r="DC11" s="642"/>
      <c r="DD11" s="642"/>
      <c r="DE11" s="642"/>
      <c r="DF11" s="642"/>
      <c r="DG11" s="642"/>
      <c r="DH11" s="642"/>
      <c r="DI11" s="642"/>
      <c r="DJ11" s="642"/>
      <c r="DK11" s="642"/>
      <c r="DL11" s="642"/>
      <c r="DM11" s="642"/>
      <c r="DN11" s="642"/>
      <c r="DO11" s="642"/>
      <c r="DP11" s="642"/>
      <c r="DQ11" s="643"/>
      <c r="DR11" s="102"/>
      <c r="DS11" s="644" t="s">
        <v>734</v>
      </c>
      <c r="DT11" s="645"/>
      <c r="DU11" s="645"/>
      <c r="DV11" s="646"/>
    </row>
    <row r="12" spans="2:126" s="87" customFormat="1" ht="45.75" customHeight="1" thickBot="1">
      <c r="B12" s="653" t="s">
        <v>735</v>
      </c>
      <c r="C12" s="654"/>
      <c r="D12" s="654"/>
      <c r="E12" s="654"/>
      <c r="F12" s="654"/>
      <c r="G12" s="654"/>
      <c r="H12" s="654"/>
      <c r="I12" s="654"/>
      <c r="J12" s="654"/>
      <c r="K12" s="655"/>
      <c r="L12" s="656"/>
      <c r="M12" s="100"/>
      <c r="N12" s="657" t="s">
        <v>736</v>
      </c>
      <c r="O12" s="658"/>
      <c r="P12" s="658"/>
      <c r="Q12" s="658"/>
      <c r="R12" s="658"/>
      <c r="S12" s="659"/>
      <c r="T12" s="101"/>
      <c r="U12" s="660" t="s">
        <v>737</v>
      </c>
      <c r="V12" s="661"/>
      <c r="W12" s="661"/>
      <c r="X12" s="661"/>
      <c r="Y12" s="661"/>
      <c r="Z12" s="661"/>
      <c r="AA12" s="661"/>
      <c r="AB12" s="661"/>
      <c r="AC12" s="661"/>
      <c r="AD12" s="661"/>
      <c r="AE12" s="661"/>
      <c r="AF12" s="661"/>
      <c r="AG12" s="661"/>
      <c r="AH12" s="661"/>
      <c r="AI12" s="661"/>
      <c r="AJ12" s="661"/>
      <c r="AK12" s="661"/>
      <c r="AL12" s="661"/>
      <c r="AM12" s="661"/>
      <c r="AN12" s="661"/>
      <c r="AO12" s="661"/>
      <c r="AP12" s="661"/>
      <c r="AQ12" s="661"/>
      <c r="AR12" s="661"/>
      <c r="AS12" s="661"/>
      <c r="AT12" s="661"/>
      <c r="AU12" s="662"/>
      <c r="AV12" s="101"/>
      <c r="AW12" s="663" t="s">
        <v>738</v>
      </c>
      <c r="AX12" s="664"/>
      <c r="AY12" s="664"/>
      <c r="AZ12" s="664"/>
      <c r="BA12" s="664"/>
      <c r="BB12" s="664"/>
      <c r="BC12" s="664"/>
      <c r="BD12" s="664"/>
      <c r="BE12" s="664"/>
      <c r="BF12" s="664"/>
      <c r="BG12" s="664"/>
      <c r="BH12" s="664"/>
      <c r="BI12" s="664"/>
      <c r="BJ12" s="665"/>
      <c r="BK12" s="103"/>
      <c r="BL12" s="616"/>
      <c r="BM12" s="617"/>
      <c r="BN12" s="617"/>
      <c r="BO12" s="617"/>
      <c r="BP12" s="617"/>
      <c r="BQ12" s="617"/>
      <c r="BR12" s="617"/>
      <c r="BS12" s="617"/>
      <c r="BT12" s="617"/>
      <c r="BU12" s="618"/>
      <c r="BV12" s="103"/>
      <c r="BW12" s="666" t="s">
        <v>739</v>
      </c>
      <c r="BX12" s="667"/>
      <c r="BY12" s="667"/>
      <c r="BZ12" s="667"/>
      <c r="CA12" s="667"/>
      <c r="CB12" s="667"/>
      <c r="CC12" s="667"/>
      <c r="CD12" s="667"/>
      <c r="CE12" s="667"/>
      <c r="CF12" s="667"/>
      <c r="CG12" s="667"/>
      <c r="CH12" s="667"/>
      <c r="CI12" s="667"/>
      <c r="CJ12" s="667"/>
      <c r="CK12" s="667"/>
      <c r="CL12" s="667"/>
      <c r="CM12" s="667"/>
      <c r="CN12" s="667"/>
      <c r="CO12" s="667"/>
      <c r="CP12" s="667"/>
      <c r="CQ12" s="667"/>
      <c r="CR12" s="667"/>
      <c r="CS12" s="667"/>
      <c r="CT12" s="667"/>
      <c r="CU12" s="667"/>
      <c r="CV12" s="667"/>
      <c r="CW12" s="667"/>
      <c r="CX12" s="667"/>
      <c r="CY12" s="667"/>
      <c r="CZ12" s="667"/>
      <c r="DA12" s="667"/>
      <c r="DB12" s="667"/>
      <c r="DC12" s="667"/>
      <c r="DD12" s="667"/>
      <c r="DE12" s="667"/>
      <c r="DF12" s="667"/>
      <c r="DG12" s="667"/>
      <c r="DH12" s="667"/>
      <c r="DI12" s="667"/>
      <c r="DJ12" s="667"/>
      <c r="DK12" s="667"/>
      <c r="DL12" s="667"/>
      <c r="DM12" s="667"/>
      <c r="DN12" s="667"/>
      <c r="DO12" s="667"/>
      <c r="DP12" s="667"/>
      <c r="DQ12" s="668"/>
      <c r="DR12" s="102"/>
      <c r="DS12" s="647"/>
      <c r="DT12" s="648"/>
      <c r="DU12" s="648"/>
      <c r="DV12" s="649"/>
    </row>
    <row r="13" spans="2:126" s="87" customFormat="1" ht="31.5" customHeight="1" thickBot="1">
      <c r="B13" s="669" t="s">
        <v>740</v>
      </c>
      <c r="C13" s="794" t="s">
        <v>741</v>
      </c>
      <c r="D13" s="794" t="s">
        <v>742</v>
      </c>
      <c r="E13" s="794" t="s">
        <v>743</v>
      </c>
      <c r="F13" s="607" t="s">
        <v>744</v>
      </c>
      <c r="G13" s="608" t="s">
        <v>745</v>
      </c>
      <c r="H13" s="609" t="s">
        <v>746</v>
      </c>
      <c r="I13" s="782" t="s">
        <v>747</v>
      </c>
      <c r="J13" s="785" t="s">
        <v>748</v>
      </c>
      <c r="K13" s="786" t="s">
        <v>749</v>
      </c>
      <c r="L13" s="789" t="s">
        <v>750</v>
      </c>
      <c r="M13" s="100"/>
      <c r="N13" s="790" t="s">
        <v>751</v>
      </c>
      <c r="O13" s="791"/>
      <c r="P13" s="791"/>
      <c r="Q13" s="791"/>
      <c r="R13" s="791"/>
      <c r="S13" s="792"/>
      <c r="T13" s="100"/>
      <c r="U13" s="637" t="s">
        <v>752</v>
      </c>
      <c r="V13" s="638"/>
      <c r="W13" s="638"/>
      <c r="X13" s="638"/>
      <c r="Y13" s="638"/>
      <c r="Z13" s="638"/>
      <c r="AA13" s="638"/>
      <c r="AB13" s="638"/>
      <c r="AC13" s="638"/>
      <c r="AD13" s="638"/>
      <c r="AE13" s="638"/>
      <c r="AF13" s="638"/>
      <c r="AG13" s="638"/>
      <c r="AH13" s="638"/>
      <c r="AI13" s="638"/>
      <c r="AJ13" s="638"/>
      <c r="AK13" s="638"/>
      <c r="AL13" s="638"/>
      <c r="AM13" s="638"/>
      <c r="AN13" s="638"/>
      <c r="AO13" s="638"/>
      <c r="AP13" s="638"/>
      <c r="AQ13" s="638"/>
      <c r="AR13" s="638"/>
      <c r="AS13" s="638"/>
      <c r="AT13" s="639"/>
      <c r="AU13" s="640"/>
      <c r="AV13" s="100"/>
      <c r="AW13" s="691" t="s">
        <v>753</v>
      </c>
      <c r="AX13" s="692"/>
      <c r="AY13" s="692"/>
      <c r="AZ13" s="692"/>
      <c r="BA13" s="692"/>
      <c r="BB13" s="692"/>
      <c r="BC13" s="692"/>
      <c r="BD13" s="692"/>
      <c r="BE13" s="692"/>
      <c r="BF13" s="692"/>
      <c r="BG13" s="692"/>
      <c r="BH13" s="692"/>
      <c r="BI13" s="692"/>
      <c r="BJ13" s="693"/>
      <c r="BK13" s="104"/>
      <c r="BL13" s="619"/>
      <c r="BM13" s="620"/>
      <c r="BN13" s="620"/>
      <c r="BO13" s="620"/>
      <c r="BP13" s="620"/>
      <c r="BQ13" s="620"/>
      <c r="BR13" s="620"/>
      <c r="BS13" s="620"/>
      <c r="BT13" s="620"/>
      <c r="BU13" s="621"/>
      <c r="BV13" s="104"/>
      <c r="BW13" s="694" t="s">
        <v>754</v>
      </c>
      <c r="BX13" s="695"/>
      <c r="BY13" s="695"/>
      <c r="BZ13" s="695"/>
      <c r="CA13" s="695"/>
      <c r="CB13" s="695"/>
      <c r="CC13" s="695"/>
      <c r="CD13" s="695"/>
      <c r="CE13" s="695"/>
      <c r="CF13" s="695"/>
      <c r="CG13" s="695"/>
      <c r="CH13" s="695"/>
      <c r="CI13" s="695"/>
      <c r="CJ13" s="695"/>
      <c r="CK13" s="695"/>
      <c r="CL13" s="695"/>
      <c r="CM13" s="695"/>
      <c r="CN13" s="695"/>
      <c r="CO13" s="695"/>
      <c r="CP13" s="695"/>
      <c r="CQ13" s="696"/>
      <c r="CR13" s="105"/>
      <c r="CS13" s="700" t="s">
        <v>755</v>
      </c>
      <c r="CT13" s="701"/>
      <c r="CU13" s="701"/>
      <c r="CV13" s="701"/>
      <c r="CW13" s="701"/>
      <c r="CX13" s="701"/>
      <c r="CY13" s="701"/>
      <c r="CZ13" s="701"/>
      <c r="DA13" s="701"/>
      <c r="DB13" s="701"/>
      <c r="DC13" s="701"/>
      <c r="DD13" s="701"/>
      <c r="DE13" s="701"/>
      <c r="DF13" s="701"/>
      <c r="DG13" s="701"/>
      <c r="DH13" s="701"/>
      <c r="DI13" s="701"/>
      <c r="DJ13" s="701"/>
      <c r="DK13" s="701"/>
      <c r="DL13" s="701"/>
      <c r="DM13" s="701"/>
      <c r="DN13" s="701"/>
      <c r="DO13" s="701"/>
      <c r="DP13" s="701"/>
      <c r="DQ13" s="702"/>
      <c r="DR13" s="102"/>
      <c r="DS13" s="647"/>
      <c r="DT13" s="648"/>
      <c r="DU13" s="648"/>
      <c r="DV13" s="649"/>
    </row>
    <row r="14" spans="2:126" s="87" customFormat="1" ht="31.5" customHeight="1" thickBot="1">
      <c r="B14" s="670"/>
      <c r="C14" s="1527"/>
      <c r="D14" s="1527"/>
      <c r="E14" s="1527"/>
      <c r="F14" s="1528"/>
      <c r="G14" s="1529"/>
      <c r="H14" s="1530"/>
      <c r="I14" s="783"/>
      <c r="J14" s="1531"/>
      <c r="K14" s="787"/>
      <c r="L14" s="1532"/>
      <c r="M14" s="100"/>
      <c r="N14" s="793"/>
      <c r="O14" s="1533"/>
      <c r="P14" s="1533"/>
      <c r="Q14" s="1533"/>
      <c r="R14" s="1533"/>
      <c r="S14" s="1534"/>
      <c r="T14" s="100"/>
      <c r="U14" s="1535" t="s">
        <v>756</v>
      </c>
      <c r="V14" s="1536"/>
      <c r="W14" s="1536"/>
      <c r="X14" s="1536"/>
      <c r="Y14" s="1536"/>
      <c r="Z14" s="1536"/>
      <c r="AA14" s="1536"/>
      <c r="AB14" s="1536"/>
      <c r="AC14" s="1536"/>
      <c r="AD14" s="1536"/>
      <c r="AE14" s="1536"/>
      <c r="AF14" s="1536"/>
      <c r="AG14" s="1536"/>
      <c r="AH14" s="1536"/>
      <c r="AI14" s="1536"/>
      <c r="AJ14" s="1536"/>
      <c r="AK14" s="1536"/>
      <c r="AL14" s="1536"/>
      <c r="AM14" s="1536"/>
      <c r="AN14" s="1536"/>
      <c r="AO14" s="1536"/>
      <c r="AP14" s="1536"/>
      <c r="AQ14" s="1536"/>
      <c r="AR14" s="1536"/>
      <c r="AS14" s="1536"/>
      <c r="AT14" s="1537"/>
      <c r="AU14" s="1538"/>
      <c r="AV14" s="100"/>
      <c r="AW14" s="706" t="s">
        <v>757</v>
      </c>
      <c r="AX14" s="707"/>
      <c r="AY14" s="710" t="s">
        <v>758</v>
      </c>
      <c r="AZ14" s="707"/>
      <c r="BA14" s="622" t="s">
        <v>759</v>
      </c>
      <c r="BB14" s="625" t="s">
        <v>760</v>
      </c>
      <c r="BC14" s="100"/>
      <c r="BD14" s="100"/>
      <c r="BE14" s="100"/>
      <c r="BF14" s="628" t="s">
        <v>761</v>
      </c>
      <c r="BG14" s="628"/>
      <c r="BH14" s="628"/>
      <c r="BI14" s="628"/>
      <c r="BJ14" s="629"/>
      <c r="BK14" s="102"/>
      <c r="BL14" s="632" t="s">
        <v>762</v>
      </c>
      <c r="BM14" s="633"/>
      <c r="BN14" s="633"/>
      <c r="BO14" s="633"/>
      <c r="BP14" s="633"/>
      <c r="BQ14" s="633"/>
      <c r="BR14" s="633"/>
      <c r="BS14" s="633"/>
      <c r="BT14" s="634"/>
      <c r="BU14" s="635"/>
      <c r="BV14" s="102"/>
      <c r="BW14" s="697"/>
      <c r="BX14" s="698"/>
      <c r="BY14" s="698"/>
      <c r="BZ14" s="698"/>
      <c r="CA14" s="698"/>
      <c r="CB14" s="698"/>
      <c r="CC14" s="698"/>
      <c r="CD14" s="698"/>
      <c r="CE14" s="698"/>
      <c r="CF14" s="698"/>
      <c r="CG14" s="698"/>
      <c r="CH14" s="698"/>
      <c r="CI14" s="698"/>
      <c r="CJ14" s="698"/>
      <c r="CK14" s="698"/>
      <c r="CL14" s="698"/>
      <c r="CM14" s="698"/>
      <c r="CN14" s="698"/>
      <c r="CO14" s="698"/>
      <c r="CP14" s="698"/>
      <c r="CQ14" s="699"/>
      <c r="CR14" s="105"/>
      <c r="CS14" s="703"/>
      <c r="CT14" s="704"/>
      <c r="CU14" s="704"/>
      <c r="CV14" s="704"/>
      <c r="CW14" s="704"/>
      <c r="CX14" s="704"/>
      <c r="CY14" s="704"/>
      <c r="CZ14" s="704"/>
      <c r="DA14" s="704"/>
      <c r="DB14" s="704"/>
      <c r="DC14" s="704"/>
      <c r="DD14" s="704"/>
      <c r="DE14" s="704"/>
      <c r="DF14" s="704"/>
      <c r="DG14" s="704"/>
      <c r="DH14" s="704"/>
      <c r="DI14" s="704"/>
      <c r="DJ14" s="704"/>
      <c r="DK14" s="704"/>
      <c r="DL14" s="704"/>
      <c r="DM14" s="704"/>
      <c r="DN14" s="704"/>
      <c r="DO14" s="704"/>
      <c r="DP14" s="704"/>
      <c r="DQ14" s="705"/>
      <c r="DR14" s="102"/>
      <c r="DS14" s="650"/>
      <c r="DT14" s="651"/>
      <c r="DU14" s="651"/>
      <c r="DV14" s="652"/>
    </row>
    <row r="15" spans="2:126" s="87" customFormat="1" ht="31.5" customHeight="1" thickBot="1">
      <c r="B15" s="670"/>
      <c r="C15" s="1527"/>
      <c r="D15" s="1527"/>
      <c r="E15" s="1527"/>
      <c r="F15" s="1528"/>
      <c r="G15" s="1529"/>
      <c r="H15" s="1530"/>
      <c r="I15" s="783"/>
      <c r="J15" s="1531"/>
      <c r="K15" s="787"/>
      <c r="L15" s="1532"/>
      <c r="M15" s="100"/>
      <c r="N15" s="685" t="s">
        <v>763</v>
      </c>
      <c r="O15" s="1527" t="s">
        <v>764</v>
      </c>
      <c r="P15" s="1527"/>
      <c r="Q15" s="1527" t="s">
        <v>765</v>
      </c>
      <c r="R15" s="1527"/>
      <c r="S15" s="1539" t="s">
        <v>766</v>
      </c>
      <c r="T15" s="100"/>
      <c r="U15" s="684" t="s">
        <v>767</v>
      </c>
      <c r="V15" s="687" t="s">
        <v>768</v>
      </c>
      <c r="W15" s="687"/>
      <c r="X15" s="688" t="s">
        <v>769</v>
      </c>
      <c r="Y15" s="688"/>
      <c r="Z15" s="688"/>
      <c r="AA15" s="688"/>
      <c r="AB15" s="688"/>
      <c r="AC15" s="688"/>
      <c r="AD15" s="688"/>
      <c r="AE15" s="688"/>
      <c r="AF15" s="688"/>
      <c r="AG15" s="688"/>
      <c r="AH15" s="688"/>
      <c r="AI15" s="689" t="s">
        <v>770</v>
      </c>
      <c r="AJ15" s="689" t="s">
        <v>771</v>
      </c>
      <c r="AK15" s="690" t="s">
        <v>772</v>
      </c>
      <c r="AL15" s="690"/>
      <c r="AM15" s="690"/>
      <c r="AN15" s="690"/>
      <c r="AO15" s="690"/>
      <c r="AP15" s="690"/>
      <c r="AQ15" s="607" t="s">
        <v>773</v>
      </c>
      <c r="AR15" s="607"/>
      <c r="AS15" s="607"/>
      <c r="AT15" s="607"/>
      <c r="AU15" s="732"/>
      <c r="AV15" s="100"/>
      <c r="AW15" s="708"/>
      <c r="AX15" s="709"/>
      <c r="AY15" s="711"/>
      <c r="AZ15" s="709"/>
      <c r="BA15" s="623"/>
      <c r="BB15" s="626"/>
      <c r="BC15" s="100"/>
      <c r="BD15" s="100"/>
      <c r="BE15" s="100"/>
      <c r="BF15" s="630"/>
      <c r="BG15" s="630"/>
      <c r="BH15" s="630"/>
      <c r="BI15" s="630"/>
      <c r="BJ15" s="631"/>
      <c r="BK15" s="102"/>
      <c r="BL15" s="636"/>
      <c r="BM15" s="1540"/>
      <c r="BN15" s="1540"/>
      <c r="BO15" s="1540"/>
      <c r="BP15" s="1540"/>
      <c r="BQ15" s="1540"/>
      <c r="BR15" s="1540"/>
      <c r="BS15" s="1540"/>
      <c r="BT15" s="1541"/>
      <c r="BU15" s="1542"/>
      <c r="BV15" s="102"/>
      <c r="BW15" s="733" t="s">
        <v>774</v>
      </c>
      <c r="BX15" s="734"/>
      <c r="BY15" s="734"/>
      <c r="BZ15" s="734"/>
      <c r="CA15" s="734"/>
      <c r="CB15" s="734"/>
      <c r="CC15" s="734"/>
      <c r="CD15" s="735"/>
      <c r="CE15" s="106"/>
      <c r="CF15" s="106"/>
      <c r="CG15" s="106"/>
      <c r="CH15" s="106"/>
      <c r="CI15" s="736" t="s">
        <v>775</v>
      </c>
      <c r="CJ15" s="734"/>
      <c r="CK15" s="734"/>
      <c r="CL15" s="734"/>
      <c r="CM15" s="734"/>
      <c r="CN15" s="734"/>
      <c r="CO15" s="734"/>
      <c r="CP15" s="734"/>
      <c r="CQ15" s="737"/>
      <c r="CR15" s="107"/>
      <c r="CS15" s="738" t="s">
        <v>776</v>
      </c>
      <c r="CT15" s="739"/>
      <c r="CU15" s="739"/>
      <c r="CV15" s="739"/>
      <c r="CW15" s="739"/>
      <c r="CX15" s="739"/>
      <c r="CY15" s="739"/>
      <c r="CZ15" s="739"/>
      <c r="DA15" s="739"/>
      <c r="DB15" s="739"/>
      <c r="DC15" s="739"/>
      <c r="DD15" s="739"/>
      <c r="DE15" s="739"/>
      <c r="DF15" s="739"/>
      <c r="DG15" s="739"/>
      <c r="DH15" s="739"/>
      <c r="DI15" s="739"/>
      <c r="DJ15" s="739"/>
      <c r="DK15" s="739"/>
      <c r="DL15" s="739"/>
      <c r="DM15" s="739"/>
      <c r="DN15" s="739"/>
      <c r="DO15" s="739"/>
      <c r="DP15" s="739"/>
      <c r="DQ15" s="740"/>
      <c r="DR15" s="102"/>
      <c r="DS15" s="1543" t="s">
        <v>777</v>
      </c>
      <c r="DT15" s="1544"/>
      <c r="DU15" s="1544"/>
      <c r="DV15" s="1545"/>
    </row>
    <row r="16" spans="2:126" s="87" customFormat="1" ht="31.5" customHeight="1" thickBot="1">
      <c r="B16" s="670"/>
      <c r="C16" s="1527"/>
      <c r="D16" s="1527"/>
      <c r="E16" s="1527"/>
      <c r="F16" s="1528"/>
      <c r="G16" s="1529"/>
      <c r="H16" s="1530"/>
      <c r="I16" s="783"/>
      <c r="J16" s="1531"/>
      <c r="K16" s="787"/>
      <c r="L16" s="1532"/>
      <c r="M16" s="100"/>
      <c r="N16" s="685"/>
      <c r="O16" s="1527"/>
      <c r="P16" s="1527"/>
      <c r="Q16" s="1527"/>
      <c r="R16" s="1527"/>
      <c r="S16" s="1539"/>
      <c r="T16" s="100"/>
      <c r="U16" s="685"/>
      <c r="V16" s="1546"/>
      <c r="W16" s="1546"/>
      <c r="X16" s="1547" t="s">
        <v>778</v>
      </c>
      <c r="Y16" s="1547"/>
      <c r="Z16" s="1547"/>
      <c r="AA16" s="1547"/>
      <c r="AB16" s="1547"/>
      <c r="AC16" s="1547"/>
      <c r="AD16" s="1548" t="s">
        <v>779</v>
      </c>
      <c r="AE16" s="1548"/>
      <c r="AF16" s="1548"/>
      <c r="AG16" s="1548"/>
      <c r="AH16" s="1531" t="s">
        <v>780</v>
      </c>
      <c r="AI16" s="1549"/>
      <c r="AJ16" s="1549"/>
      <c r="AK16" s="1548" t="s">
        <v>781</v>
      </c>
      <c r="AL16" s="1548"/>
      <c r="AM16" s="1548" t="s">
        <v>763</v>
      </c>
      <c r="AN16" s="1548"/>
      <c r="AO16" s="1548" t="s">
        <v>782</v>
      </c>
      <c r="AP16" s="1548"/>
      <c r="AQ16" s="1528"/>
      <c r="AR16" s="1528"/>
      <c r="AS16" s="1528"/>
      <c r="AT16" s="1528"/>
      <c r="AU16" s="1550"/>
      <c r="AV16" s="100"/>
      <c r="AW16" s="722" t="s">
        <v>783</v>
      </c>
      <c r="AX16" s="1551" t="s">
        <v>784</v>
      </c>
      <c r="AY16" s="1551" t="s">
        <v>785</v>
      </c>
      <c r="AZ16" s="1551" t="s">
        <v>786</v>
      </c>
      <c r="BA16" s="623"/>
      <c r="BB16" s="626"/>
      <c r="BC16" s="100"/>
      <c r="BD16" s="100"/>
      <c r="BE16" s="100"/>
      <c r="BF16" s="630"/>
      <c r="BG16" s="630"/>
      <c r="BH16" s="630"/>
      <c r="BI16" s="630"/>
      <c r="BJ16" s="631"/>
      <c r="BK16" s="102"/>
      <c r="BL16" s="724" t="s">
        <v>787</v>
      </c>
      <c r="BM16" s="725"/>
      <c r="BN16" s="725"/>
      <c r="BO16" s="725"/>
      <c r="BP16" s="725"/>
      <c r="BQ16" s="726"/>
      <c r="BR16" s="108"/>
      <c r="BS16" s="728" t="s">
        <v>788</v>
      </c>
      <c r="BT16" s="729"/>
      <c r="BU16" s="730"/>
      <c r="BV16" s="102"/>
      <c r="BW16" s="754" t="s">
        <v>789</v>
      </c>
      <c r="BX16" s="712"/>
      <c r="BY16" s="712"/>
      <c r="BZ16" s="712"/>
      <c r="CA16" s="713" t="s">
        <v>790</v>
      </c>
      <c r="CB16" s="713"/>
      <c r="CC16" s="713"/>
      <c r="CD16" s="713"/>
      <c r="CE16" s="714" t="s">
        <v>791</v>
      </c>
      <c r="CF16" s="755"/>
      <c r="CG16" s="755"/>
      <c r="CH16" s="756"/>
      <c r="CI16" s="712" t="s">
        <v>792</v>
      </c>
      <c r="CJ16" s="712"/>
      <c r="CK16" s="712"/>
      <c r="CL16" s="712"/>
      <c r="CM16" s="713" t="s">
        <v>793</v>
      </c>
      <c r="CN16" s="713"/>
      <c r="CO16" s="713"/>
      <c r="CP16" s="714"/>
      <c r="CQ16" s="715" t="s">
        <v>794</v>
      </c>
      <c r="CR16" s="109"/>
      <c r="CS16" s="750" t="s">
        <v>789</v>
      </c>
      <c r="CT16" s="751"/>
      <c r="CU16" s="751"/>
      <c r="CV16" s="751"/>
      <c r="CW16" s="752" t="s">
        <v>795</v>
      </c>
      <c r="CX16" s="752"/>
      <c r="CY16" s="752"/>
      <c r="CZ16" s="752"/>
      <c r="DA16" s="753" t="s">
        <v>790</v>
      </c>
      <c r="DB16" s="753"/>
      <c r="DC16" s="753"/>
      <c r="DD16" s="753"/>
      <c r="DE16" s="753" t="s">
        <v>791</v>
      </c>
      <c r="DF16" s="753"/>
      <c r="DG16" s="753"/>
      <c r="DH16" s="753"/>
      <c r="DI16" s="751" t="s">
        <v>792</v>
      </c>
      <c r="DJ16" s="751"/>
      <c r="DK16" s="751"/>
      <c r="DL16" s="751"/>
      <c r="DM16" s="753" t="s">
        <v>793</v>
      </c>
      <c r="DN16" s="753"/>
      <c r="DO16" s="753"/>
      <c r="DP16" s="753"/>
      <c r="DQ16" s="747" t="s">
        <v>794</v>
      </c>
      <c r="DR16" s="102"/>
      <c r="DS16" s="741"/>
      <c r="DT16" s="742"/>
      <c r="DU16" s="742"/>
      <c r="DV16" s="743"/>
    </row>
    <row r="17" spans="1:126" s="87" customFormat="1" ht="43.5" customHeight="1" thickBot="1">
      <c r="B17" s="670"/>
      <c r="C17" s="1527"/>
      <c r="D17" s="1527"/>
      <c r="E17" s="1527"/>
      <c r="F17" s="1528"/>
      <c r="G17" s="1529"/>
      <c r="H17" s="1530"/>
      <c r="I17" s="783"/>
      <c r="J17" s="1531"/>
      <c r="K17" s="787"/>
      <c r="L17" s="1532"/>
      <c r="M17" s="100"/>
      <c r="N17" s="685"/>
      <c r="O17" s="1527"/>
      <c r="P17" s="1527"/>
      <c r="Q17" s="1527"/>
      <c r="R17" s="1527"/>
      <c r="S17" s="1539"/>
      <c r="T17" s="100"/>
      <c r="U17" s="685"/>
      <c r="V17" s="1552" t="s">
        <v>757</v>
      </c>
      <c r="W17" s="1552" t="s">
        <v>758</v>
      </c>
      <c r="X17" s="1552" t="s">
        <v>796</v>
      </c>
      <c r="Y17" s="1552"/>
      <c r="Z17" s="1553" t="s">
        <v>797</v>
      </c>
      <c r="AA17" s="1553"/>
      <c r="AB17" s="1553" t="s">
        <v>798</v>
      </c>
      <c r="AC17" s="1553"/>
      <c r="AD17" s="1554" t="s">
        <v>799</v>
      </c>
      <c r="AE17" s="1554"/>
      <c r="AF17" s="1554" t="s">
        <v>800</v>
      </c>
      <c r="AG17" s="1554"/>
      <c r="AH17" s="1531"/>
      <c r="AI17" s="1549"/>
      <c r="AJ17" s="1549"/>
      <c r="AK17" s="1555" t="s">
        <v>801</v>
      </c>
      <c r="AL17" s="1555" t="s">
        <v>802</v>
      </c>
      <c r="AM17" s="1555" t="s">
        <v>803</v>
      </c>
      <c r="AN17" s="1555" t="s">
        <v>804</v>
      </c>
      <c r="AO17" s="1555" t="s">
        <v>805</v>
      </c>
      <c r="AP17" s="1555" t="s">
        <v>806</v>
      </c>
      <c r="AQ17" s="1527" t="s">
        <v>807</v>
      </c>
      <c r="AR17" s="1548" t="s">
        <v>808</v>
      </c>
      <c r="AS17" s="1530" t="s">
        <v>809</v>
      </c>
      <c r="AT17" s="1553" t="s">
        <v>810</v>
      </c>
      <c r="AU17" s="1556" t="s">
        <v>811</v>
      </c>
      <c r="AV17" s="100"/>
      <c r="AW17" s="722"/>
      <c r="AX17" s="1551"/>
      <c r="AY17" s="1551"/>
      <c r="AZ17" s="1551"/>
      <c r="BA17" s="623"/>
      <c r="BB17" s="626"/>
      <c r="BC17" s="100"/>
      <c r="BD17" s="100"/>
      <c r="BE17" s="100"/>
      <c r="BF17" s="1557" t="s">
        <v>812</v>
      </c>
      <c r="BG17" s="1557"/>
      <c r="BH17" s="1557"/>
      <c r="BI17" s="1557"/>
      <c r="BJ17" s="1558"/>
      <c r="BK17" s="110"/>
      <c r="BL17" s="727"/>
      <c r="BM17" s="1559"/>
      <c r="BN17" s="1559"/>
      <c r="BO17" s="1559"/>
      <c r="BP17" s="1559"/>
      <c r="BQ17" s="1560"/>
      <c r="BR17" s="108"/>
      <c r="BS17" s="731"/>
      <c r="BT17" s="1561"/>
      <c r="BU17" s="1562"/>
      <c r="BV17" s="110"/>
      <c r="BW17" s="746" t="s">
        <v>813</v>
      </c>
      <c r="BX17" s="721"/>
      <c r="BY17" s="721"/>
      <c r="BZ17" s="721"/>
      <c r="CA17" s="721" t="s">
        <v>813</v>
      </c>
      <c r="CB17" s="721"/>
      <c r="CC17" s="721"/>
      <c r="CD17" s="721"/>
      <c r="CE17" s="718" t="s">
        <v>814</v>
      </c>
      <c r="CF17" s="719"/>
      <c r="CG17" s="719"/>
      <c r="CH17" s="720"/>
      <c r="CI17" s="721" t="s">
        <v>813</v>
      </c>
      <c r="CJ17" s="721"/>
      <c r="CK17" s="721"/>
      <c r="CL17" s="721"/>
      <c r="CM17" s="721" t="s">
        <v>813</v>
      </c>
      <c r="CN17" s="721"/>
      <c r="CO17" s="721"/>
      <c r="CP17" s="718"/>
      <c r="CQ17" s="716"/>
      <c r="CR17" s="111"/>
      <c r="CS17" s="744" t="s">
        <v>813</v>
      </c>
      <c r="CT17" s="745"/>
      <c r="CU17" s="745"/>
      <c r="CV17" s="745"/>
      <c r="CW17" s="745" t="s">
        <v>815</v>
      </c>
      <c r="CX17" s="745"/>
      <c r="CY17" s="745"/>
      <c r="CZ17" s="745"/>
      <c r="DA17" s="745" t="s">
        <v>813</v>
      </c>
      <c r="DB17" s="745"/>
      <c r="DC17" s="745"/>
      <c r="DD17" s="745"/>
      <c r="DE17" s="745" t="s">
        <v>814</v>
      </c>
      <c r="DF17" s="745"/>
      <c r="DG17" s="745"/>
      <c r="DH17" s="745"/>
      <c r="DI17" s="745" t="s">
        <v>813</v>
      </c>
      <c r="DJ17" s="745"/>
      <c r="DK17" s="745"/>
      <c r="DL17" s="745"/>
      <c r="DM17" s="745" t="s">
        <v>813</v>
      </c>
      <c r="DN17" s="745"/>
      <c r="DO17" s="745"/>
      <c r="DP17" s="745"/>
      <c r="DQ17" s="748"/>
      <c r="DR17" s="102"/>
      <c r="DS17" s="112"/>
      <c r="DT17" s="113"/>
      <c r="DU17" s="113"/>
      <c r="DV17" s="114"/>
    </row>
    <row r="18" spans="1:126" s="115" customFormat="1" ht="57.75" customHeight="1" thickBot="1">
      <c r="B18" s="671"/>
      <c r="C18" s="1563"/>
      <c r="D18" s="1563"/>
      <c r="E18" s="1563"/>
      <c r="F18" s="1564"/>
      <c r="G18" s="1565"/>
      <c r="H18" s="1566"/>
      <c r="I18" s="784"/>
      <c r="J18" s="1567"/>
      <c r="K18" s="788"/>
      <c r="L18" s="1568"/>
      <c r="M18" s="100"/>
      <c r="N18" s="686"/>
      <c r="O18" s="1563"/>
      <c r="P18" s="1563"/>
      <c r="Q18" s="1563"/>
      <c r="R18" s="1563"/>
      <c r="S18" s="1569"/>
      <c r="T18" s="100"/>
      <c r="U18" s="686"/>
      <c r="V18" s="1570"/>
      <c r="W18" s="1570"/>
      <c r="X18" s="1571">
        <v>0</v>
      </c>
      <c r="Y18" s="1571">
        <v>0.25</v>
      </c>
      <c r="Z18" s="1571">
        <v>0</v>
      </c>
      <c r="AA18" s="1571">
        <v>0.15</v>
      </c>
      <c r="AB18" s="1571">
        <v>0</v>
      </c>
      <c r="AC18" s="1571">
        <v>0.1</v>
      </c>
      <c r="AD18" s="1571">
        <v>0</v>
      </c>
      <c r="AE18" s="1571">
        <v>0.25</v>
      </c>
      <c r="AF18" s="1571">
        <v>0</v>
      </c>
      <c r="AG18" s="1571">
        <v>0.15</v>
      </c>
      <c r="AH18" s="1567"/>
      <c r="AI18" s="1572"/>
      <c r="AJ18" s="1572"/>
      <c r="AK18" s="1573" t="s">
        <v>816</v>
      </c>
      <c r="AL18" s="1574" t="s">
        <v>817</v>
      </c>
      <c r="AM18" s="1575" t="s">
        <v>818</v>
      </c>
      <c r="AN18" s="1576" t="s">
        <v>819</v>
      </c>
      <c r="AO18" s="1573" t="s">
        <v>816</v>
      </c>
      <c r="AP18" s="1574" t="s">
        <v>817</v>
      </c>
      <c r="AQ18" s="1563"/>
      <c r="AR18" s="1577"/>
      <c r="AS18" s="1566"/>
      <c r="AT18" s="1578"/>
      <c r="AU18" s="1579"/>
      <c r="AV18" s="100"/>
      <c r="AW18" s="723"/>
      <c r="AX18" s="1580"/>
      <c r="AY18" s="1580"/>
      <c r="AZ18" s="1580"/>
      <c r="BA18" s="624"/>
      <c r="BB18" s="627"/>
      <c r="BC18" s="116"/>
      <c r="BD18" s="116"/>
      <c r="BE18" s="116"/>
      <c r="BF18" s="1581" t="s">
        <v>820</v>
      </c>
      <c r="BG18" s="1581"/>
      <c r="BH18" s="1581"/>
      <c r="BI18" s="1581"/>
      <c r="BJ18" s="1582"/>
      <c r="BK18" s="117"/>
      <c r="BL18" s="118" t="s">
        <v>821</v>
      </c>
      <c r="BM18" s="1583" t="s">
        <v>79</v>
      </c>
      <c r="BN18" s="1583" t="s">
        <v>822</v>
      </c>
      <c r="BO18" s="1583" t="s">
        <v>823</v>
      </c>
      <c r="BP18" s="1583" t="s">
        <v>824</v>
      </c>
      <c r="BQ18" s="1584" t="s">
        <v>825</v>
      </c>
      <c r="BR18" s="108"/>
      <c r="BS18" s="119" t="s">
        <v>826</v>
      </c>
      <c r="BT18" s="1585" t="s">
        <v>827</v>
      </c>
      <c r="BU18" s="1586" t="s">
        <v>828</v>
      </c>
      <c r="BV18" s="117"/>
      <c r="BW18" s="120" t="s">
        <v>829</v>
      </c>
      <c r="BX18" s="1587" t="s">
        <v>830</v>
      </c>
      <c r="BY18" s="1587" t="s">
        <v>831</v>
      </c>
      <c r="BZ18" s="1587" t="s">
        <v>832</v>
      </c>
      <c r="CA18" s="1587" t="s">
        <v>829</v>
      </c>
      <c r="CB18" s="1587" t="s">
        <v>830</v>
      </c>
      <c r="CC18" s="1587" t="s">
        <v>831</v>
      </c>
      <c r="CD18" s="1587" t="s">
        <v>832</v>
      </c>
      <c r="CE18" s="1587" t="s">
        <v>829</v>
      </c>
      <c r="CF18" s="1587" t="s">
        <v>830</v>
      </c>
      <c r="CG18" s="1587" t="s">
        <v>831</v>
      </c>
      <c r="CH18" s="1587" t="s">
        <v>832</v>
      </c>
      <c r="CI18" s="1587" t="s">
        <v>829</v>
      </c>
      <c r="CJ18" s="1587" t="s">
        <v>830</v>
      </c>
      <c r="CK18" s="1587" t="s">
        <v>831</v>
      </c>
      <c r="CL18" s="1587" t="s">
        <v>832</v>
      </c>
      <c r="CM18" s="1587" t="s">
        <v>829</v>
      </c>
      <c r="CN18" s="1587" t="s">
        <v>830</v>
      </c>
      <c r="CO18" s="1587" t="s">
        <v>831</v>
      </c>
      <c r="CP18" s="1588" t="s">
        <v>832</v>
      </c>
      <c r="CQ18" s="717"/>
      <c r="CR18" s="121"/>
      <c r="CS18" s="122" t="s">
        <v>829</v>
      </c>
      <c r="CT18" s="123" t="s">
        <v>830</v>
      </c>
      <c r="CU18" s="123" t="s">
        <v>831</v>
      </c>
      <c r="CV18" s="123" t="s">
        <v>832</v>
      </c>
      <c r="CW18" s="765" t="s">
        <v>829</v>
      </c>
      <c r="CX18" s="765"/>
      <c r="CY18" s="765" t="s">
        <v>830</v>
      </c>
      <c r="CZ18" s="765"/>
      <c r="DA18" s="123" t="s">
        <v>829</v>
      </c>
      <c r="DB18" s="123" t="s">
        <v>830</v>
      </c>
      <c r="DC18" s="123" t="s">
        <v>831</v>
      </c>
      <c r="DD18" s="123" t="s">
        <v>832</v>
      </c>
      <c r="DE18" s="123" t="s">
        <v>829</v>
      </c>
      <c r="DF18" s="123" t="s">
        <v>830</v>
      </c>
      <c r="DG18" s="123" t="s">
        <v>831</v>
      </c>
      <c r="DH18" s="123" t="s">
        <v>832</v>
      </c>
      <c r="DI18" s="123" t="s">
        <v>829</v>
      </c>
      <c r="DJ18" s="123" t="s">
        <v>830</v>
      </c>
      <c r="DK18" s="123" t="s">
        <v>831</v>
      </c>
      <c r="DL18" s="123" t="s">
        <v>832</v>
      </c>
      <c r="DM18" s="123" t="s">
        <v>829</v>
      </c>
      <c r="DN18" s="123" t="s">
        <v>830</v>
      </c>
      <c r="DO18" s="123" t="s">
        <v>831</v>
      </c>
      <c r="DP18" s="123" t="s">
        <v>832</v>
      </c>
      <c r="DQ18" s="749"/>
      <c r="DR18" s="107"/>
      <c r="DS18" s="124" t="s">
        <v>833</v>
      </c>
      <c r="DT18" s="125" t="s">
        <v>834</v>
      </c>
      <c r="DU18" s="125" t="s">
        <v>835</v>
      </c>
      <c r="DV18" s="125" t="s">
        <v>836</v>
      </c>
    </row>
    <row r="19" spans="1:126" s="87" customFormat="1" ht="57" customHeight="1">
      <c r="B19" s="838">
        <v>1</v>
      </c>
      <c r="C19" s="775" t="s">
        <v>837</v>
      </c>
      <c r="D19" s="775" t="s">
        <v>838</v>
      </c>
      <c r="E19" s="775" t="s">
        <v>839</v>
      </c>
      <c r="F19" s="776" t="s">
        <v>840</v>
      </c>
      <c r="G19" s="777" t="s">
        <v>841</v>
      </c>
      <c r="H19" s="1589" t="s">
        <v>842</v>
      </c>
      <c r="I19" s="126" t="s">
        <v>843</v>
      </c>
      <c r="J19" s="778" t="str">
        <f>IF(F19="","",(CONCATENATE("Posibilidad de afectación ",F19," ",G19," ",H19," ",H20," ",H21," ",H22," ",H23)))</f>
        <v xml:space="preserve">Posibilidad de afectación Económica y Reputacional  por desviación y/o perdida de recursos financieros, debido a la falta de seguimiento a los registros que afectan los saldos en caja y  bancos, de igual forma  la no realización de  los arqueos de caja en los diferentes puntos de atención y de recaduo de la Subred y a la no verificación, cruce  y descargue del sistema de información de los pagos autorizados  por los diferentes conceptos,  </v>
      </c>
      <c r="K19" s="779" t="s">
        <v>844</v>
      </c>
      <c r="L19" s="757" t="s">
        <v>845</v>
      </c>
      <c r="M19" s="127"/>
      <c r="N19" s="758" t="s">
        <v>846</v>
      </c>
      <c r="O19" s="761">
        <f>IF(ISERROR(VLOOKUP($N19,[3]Listas!$E$20:$F$24,2,FALSE)),"",(VLOOKUP($N19,[3]Listas!$E$20:$F$24,2,FALSE)))</f>
        <v>0.8</v>
      </c>
      <c r="P19" s="762" t="str">
        <f>IF(ISERROR(VLOOKUP($O19,[3]Listas!$E$3:$F$7,2,FALSE)),"",(VLOOKUP($O19,[3]Listas!$E$3:$F$7,2,FALSE)))</f>
        <v>ALTA
Es viable que el evento ocurra en la mayoria de las circunstancias.</v>
      </c>
      <c r="Q19" s="763" t="s">
        <v>847</v>
      </c>
      <c r="R19" s="764">
        <f>IF(ISERROR(VLOOKUP($Q19,[3]Listas!$E$28:$F$35,2,FALSE)),"",(VLOOKUP($Q19,[3]Listas!$E$28:$F$35,2,FALSE)))</f>
        <v>1</v>
      </c>
      <c r="S19" s="834" t="str">
        <f t="shared" ref="S19" si="0">IF(O19="","",(CONCATENATE("R.INHERENTE
",(IF(AND($O19=0.2,$R19=0.2),1,(IF(AND($O19=0.2,$R19=0.4),6,(IF(AND($O19=0.2,$R19=0.6),11,(IF(AND($O19=0.2,$R19=0.8),16,(IF(AND($O19=0.2,$R19=1),21,(IF(AND($O19=0.4,$R19=0.2),2,(IF(AND($O19=0.4,$R19=0.4),7,(IF(AND($O19=0.4,$R19=0.6),12,(IF(AND($O19=0.4,$R19=0.8),17,(IF(AND($O19=0.4,$R19=1),22,(IF(AND($O19=0.6,$R19=0.2),3,(IF(AND($O19=0.6,$R19=0.4),8,(IF(AND($O19=0.6,$R19=0.6),13,(IF(AND($O19=0.6,$R19=0.8),18,(IF(AND($O19=0.6,$R19=1),23,(IF(AND($O19=0.8,$R19=0.2),4,(IF(AND($O19=0.8,$R19=0.4),9,(IF(AND($O19=0.8,$R19=0.6),14,(IF(AND($O19=0.8,$R19=0.8),19,(IF(AND($O19=0.8,$R19=1),24,(IF(AND($O19=1,$R19=0.2),5,(IF(AND($O19=1,$R19=0.4),10,(IF(AND($O19=1,$R19=0.6),15,(IF(AND($O19=1,$R19=0.8),20,(IF(AND($O19=1,$R19=1),25,"")))))))))))))))))))))))))))))))))))))))))))))))))))))</f>
        <v>R.INHERENTE
24</v>
      </c>
      <c r="T19" s="128">
        <f>+VLOOKUP($S19,[3]Listas!$D$112:$E$136,2,FALSE)</f>
        <v>24</v>
      </c>
      <c r="U19" s="358" t="s">
        <v>848</v>
      </c>
      <c r="V19" s="129" t="s">
        <v>849</v>
      </c>
      <c r="W19" s="835" t="s">
        <v>391</v>
      </c>
      <c r="X19" s="798">
        <v>25</v>
      </c>
      <c r="Y19" s="798"/>
      <c r="Z19" s="798"/>
      <c r="AA19" s="798"/>
      <c r="AB19" s="798"/>
      <c r="AC19" s="798"/>
      <c r="AD19" s="798"/>
      <c r="AE19" s="798"/>
      <c r="AF19" s="798">
        <v>15</v>
      </c>
      <c r="AG19" s="798"/>
      <c r="AH19" s="130">
        <f t="shared" ref="AH19:AH23" si="1">X19+Z19+AB19+AD19+AF19</f>
        <v>40</v>
      </c>
      <c r="AI19" s="131">
        <v>0.48</v>
      </c>
      <c r="AJ19" s="799">
        <f>R19</f>
        <v>1</v>
      </c>
      <c r="AK19" s="802" t="s">
        <v>816</v>
      </c>
      <c r="AL19" s="802"/>
      <c r="AM19" s="775" t="s">
        <v>850</v>
      </c>
      <c r="AN19" s="775"/>
      <c r="AO19" s="802" t="s">
        <v>816</v>
      </c>
      <c r="AP19" s="802"/>
      <c r="AQ19" s="1590" t="s">
        <v>851</v>
      </c>
      <c r="AR19" s="132" t="s">
        <v>852</v>
      </c>
      <c r="AS19" s="1591" t="s">
        <v>853</v>
      </c>
      <c r="AT19" s="1592" t="s">
        <v>854</v>
      </c>
      <c r="AU19" s="1593" t="s">
        <v>855</v>
      </c>
      <c r="AV19" s="133">
        <f>+(IF(AND($AW19&gt;0,$AW19&lt;=0.2),0.2,(IF(AND($AW19&gt;0.2,$AW19&lt;=0.4),0.4,(IF(AND($AW19&gt;0.4,$AW19&lt;=0.6),0.6,(IF(AND($AW19&gt;0.6,$AW19&lt;=0.8),0.8,(IF($AW19&gt;0.8,1,""))))))))))</f>
        <v>0.2</v>
      </c>
      <c r="AW19" s="803">
        <f>+MIN(AI19:AI23)</f>
        <v>0.17280000000000001</v>
      </c>
      <c r="AX19" s="771" t="str">
        <f t="shared" ref="AX19:AX73" si="2">+(IF($AV19=0.2,"MUY BAJA",(IF($AV19=0.4,"BAJA",(IF($AV19=0.6,"MEDIA",(IF($AV19=0.8,"ALTA",(IF($AV19=1,"MUY ALTA",""))))))))))</f>
        <v>MUY BAJA</v>
      </c>
      <c r="AY19" s="772">
        <f>+MIN(AJ19:AJ23)</f>
        <v>1</v>
      </c>
      <c r="AZ19" s="771" t="str">
        <f t="shared" ref="AZ19:AZ73" si="3">+(IF($BC19=0.2,"MUY BAJA",(IF($BC19=0.4,"BAJA",(IF($BC19=0.6,"MEDIA",(IF($BC19=0.8,"ALTA",(IF($BC19=1,"MUY ALTA",""))))))))))</f>
        <v>MUY ALTA</v>
      </c>
      <c r="BA19" s="773" t="str">
        <f t="shared" ref="BA19:BA73" si="4">IF($AV19="","",(CONCATENATE("R.RESIDUAL
",(IF(AND($AV19=0.2,$BC19=0.2),1,(IF(AND($AV19=0.2,$BC19=0.4),6,(IF(AND($AV19=0.2,$BC19=0.6),11,(IF(AND($AV19=0.2,$BC19=0.8),16,(IF(AND($AV19=0.2,$BC19=1),21,(IF(AND($AV19=0.4,$BC19=0.2),2,(IF(AND($AV19=0.4,$BC19=0.4),7,(IF(AND($AV19=0.4,$BC19=0.6),12,(IF(AND($AV19=0.4,$BC19=0.8),17,(IF(AND($AV19=0.4,$BC19=1),22,(IF(AND($AV19=0.6,$BC19=0.2),3,(IF(AND($AV19=0.6,$BC19=0.4),8,(IF(AND($AV19=0.6,$BC19=0.6),13,(IF(AND($AV19=0.6,$BC19=0.8),18,(IF(AND($AV19=0.6,$BC19=1),23,(IF(AND($AV19=0.8,$BC19=0.2),4,(IF(AND($AV19=0.8,$BC19=0.4),9,(IF(AND($AV19=0.8,$BC19=0.6),14,(IF(AND($AV19=0.8,$BC19=0.8),19,(IF(AND($AV19=0.8,$BC19=1),24,(IF(AND($AV19=1,$BC19=0.2),5,(IF(AND($AV19=1,$BC19=0.4),10,(IF(AND($AV19=1,$BC19=0.6),15,(IF(AND($AV19=1,$BC19=0.8),20,(IF(AND($AV19=1,$BC19=1),25,"")))))))))))))))))))))))))))))))))))))))))))))))))))))</f>
        <v>R.RESIDUAL
21</v>
      </c>
      <c r="BB19" s="774" t="s">
        <v>856</v>
      </c>
      <c r="BC19" s="133">
        <f>+(IF(AND($AY19&gt;0,$AY19&lt;=0.2),0.2,(IF(AND($AY19&gt;0.2,$AY19&lt;=0.4),0.4,(IF(AND($AY19&gt;0.4,$AY19&lt;=0.6),0.6,(IF(AND($AY19&gt;0.6,$AY19&lt;=0.8),0.8,(IF($AY19&gt;0.8,1,""))))))))))</f>
        <v>1</v>
      </c>
      <c r="BD19" s="101">
        <f>+VLOOKUP($BA19,[3]Listas!$F$112:$G$136,2,FALSE)</f>
        <v>21</v>
      </c>
      <c r="BE19" s="134">
        <v>1</v>
      </c>
      <c r="BF19" s="135" t="str">
        <f>IF(ISERROR(IF(S19="R.INHERENTE
5","R. INHERENTE",(IF(BA19="R.RESIDUAL
5","R. RESIDUAL"," ")))),"",(IF(S19="R.INHERENTE
5","R. INHERENTE",(IF(BA19="R.RESIDUAL
5","R. RESIDUAL"," ")))))</f>
        <v xml:space="preserve"> </v>
      </c>
      <c r="BG19" s="136" t="str">
        <f>IF(ISERROR(IF(S19="R.INHERENTE
10","R. INHERENTE",(IF(BA19="R.RESIDUAL
10","R. RESIDUAL"," ")))),"",(IF(S19="R.INHERENTE
10","R. INHERENTE",(IF(BA19="R.RESIDUAL
10","R. RESIDUAL"," ")))))</f>
        <v xml:space="preserve"> </v>
      </c>
      <c r="BH19" s="137" t="str">
        <f>IF(ISERROR(IF(S19="R.INHERENTE
15","R. INHERENTE",(IF(BA19="R.RESIDUAL
15","R. RESIDUAL"," ")))),"",(IF(S19="R.INHERENTE
15","R. INHERENTE",(IF(BA19="R.RESIDUAL
15","R. RESIDUAL"," ")))))</f>
        <v xml:space="preserve"> </v>
      </c>
      <c r="BI19" s="137" t="str">
        <f>IF(ISERROR(IF(S19="R.INHERENTE
20","R. INHERENTE",(IF(BA19="R.RESIDUAL
20","R. RESIDUAL"," ")))),"",(IF(S19="R.INHERENTE
20","R. INHERENTE",(IF(BA19="R.RESIDUAL
20","R. RESIDUAL"," ")))))</f>
        <v xml:space="preserve"> </v>
      </c>
      <c r="BJ19" s="138" t="str">
        <f>IF(ISERROR(IF(S19="R.INHERENTE
25","R. INHERENTE",(IF(BA19="R.RESIDUAL
25","R. RESIDUAL"," ")))),"",(IF(S19="R.INHERENTE
25","R. INHERENTE",(IF(BA19="R.RESIDUAL
25","R. RESIDUAL"," ")))))</f>
        <v xml:space="preserve"> </v>
      </c>
      <c r="BK19" s="110"/>
      <c r="BL19" s="795"/>
      <c r="BM19" s="766"/>
      <c r="BN19" s="766"/>
      <c r="BO19" s="766"/>
      <c r="BP19" s="766"/>
      <c r="BQ19" s="767"/>
      <c r="BR19" s="139"/>
      <c r="BS19" s="769" t="s">
        <v>857</v>
      </c>
      <c r="BT19" s="813" t="s">
        <v>858</v>
      </c>
      <c r="BU19" s="815" t="s">
        <v>859</v>
      </c>
      <c r="BV19" s="140"/>
      <c r="BW19" s="818"/>
      <c r="BX19" s="811"/>
      <c r="BY19" s="811"/>
      <c r="BZ19" s="811"/>
      <c r="CA19" s="811"/>
      <c r="CB19" s="811"/>
      <c r="CC19" s="811"/>
      <c r="CD19" s="811"/>
      <c r="CE19" s="811"/>
      <c r="CF19" s="811"/>
      <c r="CG19" s="811"/>
      <c r="CH19" s="811"/>
      <c r="CI19" s="811"/>
      <c r="CJ19" s="811"/>
      <c r="CK19" s="811"/>
      <c r="CL19" s="811"/>
      <c r="CM19" s="811"/>
      <c r="CN19" s="811"/>
      <c r="CO19" s="811"/>
      <c r="CP19" s="811"/>
      <c r="CQ19" s="806"/>
      <c r="CR19" s="141"/>
      <c r="CS19" s="808"/>
      <c r="CT19" s="821"/>
      <c r="CU19" s="821"/>
      <c r="CV19" s="821"/>
      <c r="CW19" s="821"/>
      <c r="CX19" s="821"/>
      <c r="CY19" s="821"/>
      <c r="CZ19" s="821"/>
      <c r="DA19" s="821"/>
      <c r="DB19" s="821"/>
      <c r="DC19" s="821"/>
      <c r="DD19" s="821"/>
      <c r="DE19" s="821"/>
      <c r="DF19" s="821"/>
      <c r="DG19" s="821"/>
      <c r="DH19" s="821"/>
      <c r="DI19" s="821"/>
      <c r="DJ19" s="821"/>
      <c r="DK19" s="821"/>
      <c r="DL19" s="821"/>
      <c r="DM19" s="821"/>
      <c r="DN19" s="821"/>
      <c r="DO19" s="821"/>
      <c r="DP19" s="821"/>
      <c r="DQ19" s="824"/>
      <c r="DR19" s="142"/>
      <c r="DS19" s="143"/>
      <c r="DT19" s="144"/>
      <c r="DU19" s="144"/>
      <c r="DV19" s="145"/>
    </row>
    <row r="20" spans="1:126" s="87" customFormat="1" ht="57" customHeight="1">
      <c r="B20" s="828"/>
      <c r="C20" s="1594"/>
      <c r="D20" s="1594"/>
      <c r="E20" s="1594"/>
      <c r="F20" s="1595"/>
      <c r="G20" s="1596"/>
      <c r="H20" s="1589" t="s">
        <v>860</v>
      </c>
      <c r="I20" s="126" t="s">
        <v>843</v>
      </c>
      <c r="J20" s="1597"/>
      <c r="K20" s="780"/>
      <c r="L20" s="1598"/>
      <c r="M20" s="127"/>
      <c r="N20" s="759"/>
      <c r="O20" s="1599"/>
      <c r="P20" s="1600"/>
      <c r="Q20" s="1601"/>
      <c r="R20" s="1602"/>
      <c r="S20" s="1603"/>
      <c r="T20" s="128"/>
      <c r="U20" s="358" t="s">
        <v>861</v>
      </c>
      <c r="V20" s="1604" t="s">
        <v>849</v>
      </c>
      <c r="W20" s="836"/>
      <c r="X20" s="1605">
        <v>25</v>
      </c>
      <c r="Y20" s="1605"/>
      <c r="Z20" s="1605"/>
      <c r="AA20" s="1605"/>
      <c r="AB20" s="1605"/>
      <c r="AC20" s="1605"/>
      <c r="AD20" s="1605"/>
      <c r="AE20" s="1605"/>
      <c r="AF20" s="1605">
        <v>15</v>
      </c>
      <c r="AG20" s="1605"/>
      <c r="AH20" s="1606">
        <f t="shared" si="1"/>
        <v>40</v>
      </c>
      <c r="AI20" s="131">
        <v>0.28799999999999998</v>
      </c>
      <c r="AJ20" s="800"/>
      <c r="AK20" s="1607" t="s">
        <v>816</v>
      </c>
      <c r="AL20" s="1607"/>
      <c r="AM20" s="1594" t="s">
        <v>850</v>
      </c>
      <c r="AN20" s="1594"/>
      <c r="AO20" s="1607" t="s">
        <v>816</v>
      </c>
      <c r="AP20" s="1607"/>
      <c r="AQ20" s="1590" t="s">
        <v>862</v>
      </c>
      <c r="AR20" s="132" t="s">
        <v>172</v>
      </c>
      <c r="AS20" s="1591" t="s">
        <v>863</v>
      </c>
      <c r="AT20" s="1592" t="s">
        <v>858</v>
      </c>
      <c r="AU20" s="1593" t="s">
        <v>864</v>
      </c>
      <c r="AV20" s="101"/>
      <c r="AW20" s="804"/>
      <c r="AX20" s="1608"/>
      <c r="AY20" s="1609"/>
      <c r="AZ20" s="1608"/>
      <c r="BA20" s="1610"/>
      <c r="BB20" s="1611"/>
      <c r="BC20" s="146"/>
      <c r="BD20" s="147"/>
      <c r="BE20" s="134">
        <v>0.8</v>
      </c>
      <c r="BF20" s="359" t="str">
        <f>IF(ISERROR(IF(S19="R.INHERENTE
4","R. INHERENTE",(IF(BA19="R.RESIDUAL
4","R. RESIDUAL"," ")))),"",(IF(S19="R.INHERENTE
4","R. INHERENTE",(IF(BA19="R.RESIDUAL
4","R. RESIDUAL"," ")))))</f>
        <v xml:space="preserve"> </v>
      </c>
      <c r="BG20" s="1612" t="str">
        <f>IF(ISERROR(IF(S19="R.INHERENTE
9","R. INHERENTE",(IF(BA19="R.RESIDUAL
9","R. RESIDUAL"," ")))),"",(IF(S19="R.INHERENTE
9","R. INHERENTE",(IF(BA19="R.RESIDUAL
9","R. RESIDUAL"," ")))))</f>
        <v xml:space="preserve"> </v>
      </c>
      <c r="BH20" s="1613" t="str">
        <f>IF(ISERROR(IF(S19="R.INHERENTE
14","R. INHERENTE",(IF(BA19="R.RESIDUAL
14","R. RESIDUAL"," ")))),"",(IF(S19="R.INHERENTE
14","R. INHERENTE",(IF(BA19="R.RESIDUAL
14","R. RESIDUAL"," ")))))</f>
        <v xml:space="preserve"> </v>
      </c>
      <c r="BI20" s="1614" t="str">
        <f>IF(ISERROR(IF(S19="R.INHERENTE
19","R. INHERENTE",(IF(BA19="R.RESIDUAL
19","R. RESIDUAL"," ")))),"",(IF(S19="R.INHERENTE
19","R. INHERENTE",(IF(BA19="R.RESIDUAL
19","R. RESIDUAL"," ")))))</f>
        <v xml:space="preserve"> </v>
      </c>
      <c r="BJ20" s="1615" t="str">
        <f>IF(ISERROR(IF(S19="R.INHERENTE
24","R. INHERENTE",(IF(BA19="R.RESIDUAL
24","R. RESIDUAL"," ")))),"",(IF(S19="R.INHERENTE
24","R. INHERENTE",(IF(BA19="R.RESIDUAL
24","R. RESIDUAL"," ")))))</f>
        <v>R. INHERENTE</v>
      </c>
      <c r="BK20" s="110"/>
      <c r="BL20" s="796"/>
      <c r="BM20" s="1616"/>
      <c r="BN20" s="1616"/>
      <c r="BO20" s="1616"/>
      <c r="BP20" s="1616"/>
      <c r="BQ20" s="767"/>
      <c r="BR20" s="139"/>
      <c r="BS20" s="769"/>
      <c r="BT20" s="813"/>
      <c r="BU20" s="816"/>
      <c r="BV20" s="140"/>
      <c r="BW20" s="819"/>
      <c r="BX20" s="811"/>
      <c r="BY20" s="811"/>
      <c r="BZ20" s="811"/>
      <c r="CA20" s="811"/>
      <c r="CB20" s="811"/>
      <c r="CC20" s="811"/>
      <c r="CD20" s="811"/>
      <c r="CE20" s="811"/>
      <c r="CF20" s="811"/>
      <c r="CG20" s="811"/>
      <c r="CH20" s="811"/>
      <c r="CI20" s="811"/>
      <c r="CJ20" s="811"/>
      <c r="CK20" s="811"/>
      <c r="CL20" s="811"/>
      <c r="CM20" s="811"/>
      <c r="CN20" s="811"/>
      <c r="CO20" s="811"/>
      <c r="CP20" s="811"/>
      <c r="CQ20" s="806"/>
      <c r="CR20" s="141"/>
      <c r="CS20" s="809"/>
      <c r="CT20" s="822"/>
      <c r="CU20" s="822"/>
      <c r="CV20" s="822"/>
      <c r="CW20" s="822"/>
      <c r="CX20" s="822"/>
      <c r="CY20" s="822"/>
      <c r="CZ20" s="822"/>
      <c r="DA20" s="822"/>
      <c r="DB20" s="822"/>
      <c r="DC20" s="822"/>
      <c r="DD20" s="822"/>
      <c r="DE20" s="822"/>
      <c r="DF20" s="822"/>
      <c r="DG20" s="822"/>
      <c r="DH20" s="822"/>
      <c r="DI20" s="822"/>
      <c r="DJ20" s="822"/>
      <c r="DK20" s="822"/>
      <c r="DL20" s="822"/>
      <c r="DM20" s="822"/>
      <c r="DN20" s="822"/>
      <c r="DO20" s="822"/>
      <c r="DP20" s="822"/>
      <c r="DQ20" s="825"/>
      <c r="DR20" s="142"/>
      <c r="DS20" s="360"/>
      <c r="DT20" s="1617"/>
      <c r="DU20" s="1617"/>
      <c r="DV20" s="1618"/>
    </row>
    <row r="21" spans="1:126" s="87" customFormat="1" ht="57" customHeight="1">
      <c r="B21" s="828"/>
      <c r="C21" s="1594"/>
      <c r="D21" s="1594"/>
      <c r="E21" s="1594"/>
      <c r="F21" s="1595"/>
      <c r="G21" s="1596"/>
      <c r="H21" s="1589" t="s">
        <v>865</v>
      </c>
      <c r="I21" s="126" t="s">
        <v>843</v>
      </c>
      <c r="J21" s="1597"/>
      <c r="K21" s="780"/>
      <c r="L21" s="1598"/>
      <c r="M21" s="127"/>
      <c r="N21" s="759"/>
      <c r="O21" s="1599"/>
      <c r="P21" s="1600"/>
      <c r="Q21" s="1601"/>
      <c r="R21" s="1602"/>
      <c r="S21" s="1603"/>
      <c r="T21" s="128"/>
      <c r="U21" s="358" t="s">
        <v>866</v>
      </c>
      <c r="V21" s="1604" t="s">
        <v>849</v>
      </c>
      <c r="W21" s="836"/>
      <c r="X21" s="1605">
        <v>25</v>
      </c>
      <c r="Y21" s="1605"/>
      <c r="Z21" s="1605"/>
      <c r="AA21" s="1605"/>
      <c r="AB21" s="1605"/>
      <c r="AC21" s="1605"/>
      <c r="AD21" s="1605"/>
      <c r="AE21" s="1605"/>
      <c r="AF21" s="1605">
        <v>15</v>
      </c>
      <c r="AG21" s="1605"/>
      <c r="AH21" s="1606">
        <f t="shared" si="1"/>
        <v>40</v>
      </c>
      <c r="AI21" s="131">
        <v>0.17280000000000001</v>
      </c>
      <c r="AJ21" s="800"/>
      <c r="AK21" s="1607" t="s">
        <v>816</v>
      </c>
      <c r="AL21" s="1607"/>
      <c r="AM21" s="1594" t="s">
        <v>850</v>
      </c>
      <c r="AN21" s="1594"/>
      <c r="AO21" s="1607" t="s">
        <v>816</v>
      </c>
      <c r="AP21" s="1607"/>
      <c r="AQ21" s="1590" t="s">
        <v>867</v>
      </c>
      <c r="AR21" s="132" t="s">
        <v>868</v>
      </c>
      <c r="AS21" s="1591" t="s">
        <v>869</v>
      </c>
      <c r="AT21" s="1592" t="s">
        <v>870</v>
      </c>
      <c r="AU21" s="1593" t="s">
        <v>864</v>
      </c>
      <c r="AV21" s="101"/>
      <c r="AW21" s="804"/>
      <c r="AX21" s="1608"/>
      <c r="AY21" s="1609"/>
      <c r="AZ21" s="1608"/>
      <c r="BA21" s="1610"/>
      <c r="BB21" s="1611"/>
      <c r="BC21" s="146"/>
      <c r="BD21" s="147"/>
      <c r="BE21" s="134">
        <v>0.60000000000000009</v>
      </c>
      <c r="BF21" s="359" t="str">
        <f>IF(ISERROR(IF(S19="R.INHERENTE
3","R. INHERENTE",(IF(BA19="R.RESIDUAL
3","R. RESIDUAL"," ")))),"",(IF(S19="R.INHERENTE
3","R. INHERENTE",(IF(BA19="R.RESIDUAL
3","R. RESIDUAL"," ")))))</f>
        <v xml:space="preserve"> </v>
      </c>
      <c r="BG21" s="1612" t="str">
        <f>IF(ISERROR(IF(S19="R.INHERENTE
8","R. INHERENTE",(IF(BA19="R.RESIDUAL
8","R. RESIDUAL"," ")))),"",(IF(S19="R.INHERENTE
8","R. INHERENTE",(IF(BA19="R.RESIDUAL
8","R. RESIDUAL"," ")))))</f>
        <v xml:space="preserve"> </v>
      </c>
      <c r="BH21" s="1613" t="str">
        <f>IF(ISERROR(IF(S19="R.INHERENTE
13","R. INHERENTE",(IF(BA19="R.RESIDUAL
13","R. RESIDUAL"," ")))),"",(IF(S19="R.INHERENTE
13","R. INHERENTE",(IF(BA19="R.RESIDUAL
13","R. RESIDUAL"," ")))))</f>
        <v xml:space="preserve"> </v>
      </c>
      <c r="BI21" s="1614" t="str">
        <f>IF(ISERROR(IF(S19="R.INHERENTE
18","R. INHERENTE",(IF(BA19="R.RESIDUAL
18","R. RESIDUAL"," ")))),"",(IF(S19="R.INHERENTE
18","R. INHERENTE",(IF(BA19="R.RESIDUAL
18","R. RESIDUAL"," ")))))</f>
        <v xml:space="preserve"> </v>
      </c>
      <c r="BJ21" s="1615" t="str">
        <f>IF(ISERROR(IF(S19="R.INHERENTE
23","R. INHERENTE",(IF(BA19="R.RESIDUAL
23","R. RESIDUAL"," ")))),"",(IF(S19="R.INHERENTE
23","R. INHERENTE",(IF(BA19="R.RESIDUAL
23","R. RESIDUAL"," ")))))</f>
        <v xml:space="preserve"> </v>
      </c>
      <c r="BK21" s="110"/>
      <c r="BL21" s="796"/>
      <c r="BM21" s="1616"/>
      <c r="BN21" s="1616"/>
      <c r="BO21" s="1616"/>
      <c r="BP21" s="1616"/>
      <c r="BQ21" s="767"/>
      <c r="BR21" s="139"/>
      <c r="BS21" s="769"/>
      <c r="BT21" s="813"/>
      <c r="BU21" s="816"/>
      <c r="BV21" s="140"/>
      <c r="BW21" s="819"/>
      <c r="BX21" s="811"/>
      <c r="BY21" s="811"/>
      <c r="BZ21" s="811"/>
      <c r="CA21" s="811"/>
      <c r="CB21" s="811"/>
      <c r="CC21" s="811"/>
      <c r="CD21" s="811"/>
      <c r="CE21" s="811"/>
      <c r="CF21" s="811"/>
      <c r="CG21" s="811"/>
      <c r="CH21" s="811"/>
      <c r="CI21" s="811"/>
      <c r="CJ21" s="811"/>
      <c r="CK21" s="811"/>
      <c r="CL21" s="811"/>
      <c r="CM21" s="811"/>
      <c r="CN21" s="811"/>
      <c r="CO21" s="811"/>
      <c r="CP21" s="811"/>
      <c r="CQ21" s="806"/>
      <c r="CR21" s="141"/>
      <c r="CS21" s="809"/>
      <c r="CT21" s="822"/>
      <c r="CU21" s="822"/>
      <c r="CV21" s="822"/>
      <c r="CW21" s="822"/>
      <c r="CX21" s="822"/>
      <c r="CY21" s="822"/>
      <c r="CZ21" s="822"/>
      <c r="DA21" s="822"/>
      <c r="DB21" s="822"/>
      <c r="DC21" s="822"/>
      <c r="DD21" s="822"/>
      <c r="DE21" s="822"/>
      <c r="DF21" s="822"/>
      <c r="DG21" s="822"/>
      <c r="DH21" s="822"/>
      <c r="DI21" s="822"/>
      <c r="DJ21" s="822"/>
      <c r="DK21" s="822"/>
      <c r="DL21" s="822"/>
      <c r="DM21" s="822"/>
      <c r="DN21" s="822"/>
      <c r="DO21" s="822"/>
      <c r="DP21" s="822"/>
      <c r="DQ21" s="825"/>
      <c r="DR21" s="142"/>
      <c r="DS21" s="360"/>
      <c r="DT21" s="1617"/>
      <c r="DU21" s="1617"/>
      <c r="DV21" s="1618"/>
    </row>
    <row r="22" spans="1:126" s="87" customFormat="1" ht="57" customHeight="1">
      <c r="B22" s="828"/>
      <c r="C22" s="1594"/>
      <c r="D22" s="1594"/>
      <c r="E22" s="1594"/>
      <c r="F22" s="1595"/>
      <c r="G22" s="1596"/>
      <c r="H22" s="1589"/>
      <c r="I22" s="126" t="s">
        <v>871</v>
      </c>
      <c r="J22" s="1597"/>
      <c r="K22" s="780"/>
      <c r="L22" s="1598"/>
      <c r="M22" s="127"/>
      <c r="N22" s="759"/>
      <c r="O22" s="1599"/>
      <c r="P22" s="1600"/>
      <c r="Q22" s="1601"/>
      <c r="R22" s="1602"/>
      <c r="S22" s="1603"/>
      <c r="T22" s="128"/>
      <c r="U22" s="358"/>
      <c r="V22" s="1604"/>
      <c r="W22" s="836"/>
      <c r="X22" s="1605"/>
      <c r="Y22" s="1605"/>
      <c r="Z22" s="1605"/>
      <c r="AA22" s="1605"/>
      <c r="AB22" s="1605"/>
      <c r="AC22" s="1605"/>
      <c r="AD22" s="1605"/>
      <c r="AE22" s="1605"/>
      <c r="AF22" s="1605"/>
      <c r="AG22" s="1605"/>
      <c r="AH22" s="1606">
        <f t="shared" si="1"/>
        <v>0</v>
      </c>
      <c r="AI22" s="131"/>
      <c r="AJ22" s="800"/>
      <c r="AK22" s="1607"/>
      <c r="AL22" s="1607"/>
      <c r="AM22" s="1594"/>
      <c r="AN22" s="1594"/>
      <c r="AO22" s="1607"/>
      <c r="AP22" s="1607"/>
      <c r="AQ22" s="1590"/>
      <c r="AR22" s="132"/>
      <c r="AS22" s="1591"/>
      <c r="AT22" s="1592"/>
      <c r="AU22" s="1593"/>
      <c r="AV22" s="101"/>
      <c r="AW22" s="804"/>
      <c r="AX22" s="1608"/>
      <c r="AY22" s="1609"/>
      <c r="AZ22" s="1608"/>
      <c r="BA22" s="1610"/>
      <c r="BB22" s="1611"/>
      <c r="BC22" s="146"/>
      <c r="BD22" s="147"/>
      <c r="BE22" s="134">
        <v>0.4</v>
      </c>
      <c r="BF22" s="359" t="str">
        <f>IF(ISERROR(IF(S19="R.INHERENTE
2","R. INHERENTE",(IF(BA19="R.RESIDUAL
2","R. RESIDUAL"," ")))),"",(IF(S19="R.INHERENTE
2","R. INHERENTE",(IF(BA19="R.RESIDUAL
2","R. RESIDUAL"," ")))))</f>
        <v xml:space="preserve"> </v>
      </c>
      <c r="BG22" s="1612" t="str">
        <f>IF(ISERROR(IF(S19="R.INHERENTE
7","R. INHERENTE",(IF(BA19="R.RESIDUAL
7","R. RESIDUAL"," ")))),"",(IF(S19="R.INHERENTE
7","R. INHERENTE",(IF(BA19="R.RESIDUAL
7","R. RESIDUAL"," ")))))</f>
        <v xml:space="preserve"> </v>
      </c>
      <c r="BH22" s="1619" t="str">
        <f>IF(ISERROR(IF(S19="R.INHERENTE
12","R. INHERENTE",(IF(BA19="R.RESIDUAL
12","R. RESIDUAL"," ")))),"",(IF(S19="R.INHERENTE
12","R. INHERENTE",(IF(BA19="R.RESIDUAL
12","R. RESIDUAL"," ")))))</f>
        <v xml:space="preserve"> </v>
      </c>
      <c r="BI22" s="1613" t="str">
        <f>IF(ISERROR(IF(S19="R.INHERENTE
17","R. INHERENTE",(IF(BA19="R.RESIDUAL
17","R. RESIDUAL"," ")))),"",(IF(S19="R.INHERENTE
17","R. INHERENTE",(IF(BA19="R.RESIDUAL
17","R. RESIDUAL"," ")))))</f>
        <v xml:space="preserve"> </v>
      </c>
      <c r="BJ22" s="1615" t="str">
        <f>IF(ISERROR(IF(S19="R.INHERENTE
22","R. INHERENTE",(IF(BA19="R.RESIDUAL
22","R. RESIDUAL"," ")))),"",(IF(S19="R.INHERENTE
22","R. INHERENTE",(IF(BA19="R.RESIDUAL
22","R. RESIDUAL"," ")))))</f>
        <v xml:space="preserve"> </v>
      </c>
      <c r="BK22" s="110"/>
      <c r="BL22" s="796"/>
      <c r="BM22" s="1616"/>
      <c r="BN22" s="1616"/>
      <c r="BO22" s="1616"/>
      <c r="BP22" s="1616"/>
      <c r="BQ22" s="767"/>
      <c r="BR22" s="139"/>
      <c r="BS22" s="769"/>
      <c r="BT22" s="813"/>
      <c r="BU22" s="816"/>
      <c r="BV22" s="140"/>
      <c r="BW22" s="819"/>
      <c r="BX22" s="811"/>
      <c r="BY22" s="811"/>
      <c r="BZ22" s="811"/>
      <c r="CA22" s="811"/>
      <c r="CB22" s="811"/>
      <c r="CC22" s="811"/>
      <c r="CD22" s="811"/>
      <c r="CE22" s="811"/>
      <c r="CF22" s="811"/>
      <c r="CG22" s="811"/>
      <c r="CH22" s="811"/>
      <c r="CI22" s="811"/>
      <c r="CJ22" s="811"/>
      <c r="CK22" s="811"/>
      <c r="CL22" s="811"/>
      <c r="CM22" s="811"/>
      <c r="CN22" s="811"/>
      <c r="CO22" s="811"/>
      <c r="CP22" s="811"/>
      <c r="CQ22" s="806"/>
      <c r="CR22" s="141"/>
      <c r="CS22" s="809"/>
      <c r="CT22" s="822"/>
      <c r="CU22" s="822"/>
      <c r="CV22" s="822"/>
      <c r="CW22" s="822"/>
      <c r="CX22" s="822"/>
      <c r="CY22" s="822"/>
      <c r="CZ22" s="822"/>
      <c r="DA22" s="822"/>
      <c r="DB22" s="822"/>
      <c r="DC22" s="822"/>
      <c r="DD22" s="822"/>
      <c r="DE22" s="822"/>
      <c r="DF22" s="822"/>
      <c r="DG22" s="822"/>
      <c r="DH22" s="822"/>
      <c r="DI22" s="822"/>
      <c r="DJ22" s="822"/>
      <c r="DK22" s="822"/>
      <c r="DL22" s="822"/>
      <c r="DM22" s="822"/>
      <c r="DN22" s="822"/>
      <c r="DO22" s="822"/>
      <c r="DP22" s="822"/>
      <c r="DQ22" s="825"/>
      <c r="DR22" s="142"/>
      <c r="DS22" s="360"/>
      <c r="DT22" s="1617"/>
      <c r="DU22" s="1617"/>
      <c r="DV22" s="1618"/>
    </row>
    <row r="23" spans="1:126" s="87" customFormat="1" ht="57" customHeight="1" thickBot="1">
      <c r="B23" s="829"/>
      <c r="C23" s="1620"/>
      <c r="D23" s="1620"/>
      <c r="E23" s="1620"/>
      <c r="F23" s="1621"/>
      <c r="G23" s="1622"/>
      <c r="H23" s="1623"/>
      <c r="I23" s="126" t="s">
        <v>871</v>
      </c>
      <c r="J23" s="1624"/>
      <c r="K23" s="781"/>
      <c r="L23" s="1625"/>
      <c r="M23" s="127"/>
      <c r="N23" s="760"/>
      <c r="O23" s="1626"/>
      <c r="P23" s="1627"/>
      <c r="Q23" s="1628"/>
      <c r="R23" s="1629"/>
      <c r="S23" s="1630"/>
      <c r="T23" s="128"/>
      <c r="U23" s="148"/>
      <c r="V23" s="1631"/>
      <c r="W23" s="837"/>
      <c r="X23" s="1632"/>
      <c r="Y23" s="1632"/>
      <c r="Z23" s="1632"/>
      <c r="AA23" s="1632"/>
      <c r="AB23" s="1632"/>
      <c r="AC23" s="1632"/>
      <c r="AD23" s="1632"/>
      <c r="AE23" s="1632"/>
      <c r="AF23" s="1632"/>
      <c r="AG23" s="1632"/>
      <c r="AH23" s="1633">
        <f t="shared" si="1"/>
        <v>0</v>
      </c>
      <c r="AI23" s="149"/>
      <c r="AJ23" s="801"/>
      <c r="AK23" s="1634"/>
      <c r="AL23" s="1634"/>
      <c r="AM23" s="1620"/>
      <c r="AN23" s="1620"/>
      <c r="AO23" s="1634"/>
      <c r="AP23" s="1634"/>
      <c r="AQ23" s="1635"/>
      <c r="AR23" s="150"/>
      <c r="AS23" s="1636"/>
      <c r="AT23" s="1637"/>
      <c r="AU23" s="1638"/>
      <c r="AV23" s="101"/>
      <c r="AW23" s="805"/>
      <c r="AX23" s="1639"/>
      <c r="AY23" s="1640"/>
      <c r="AZ23" s="1639"/>
      <c r="BA23" s="1641"/>
      <c r="BB23" s="1642"/>
      <c r="BC23" s="146"/>
      <c r="BD23" s="147"/>
      <c r="BE23" s="151">
        <v>0.2</v>
      </c>
      <c r="BF23" s="152" t="str">
        <f>IF(ISERROR(IF(S19="R.INHERENTE
1","R. INHERENTE",(IF(BA19="R.RESIDUAL
1","R. RESIDUAL"," ")))),"",(IF(S19="R.INHERENTE
1","R. INHERENTE",(IF(BA19="R.RESIDUAL
1","R. RESIDUAL"," ")))))</f>
        <v xml:space="preserve"> </v>
      </c>
      <c r="BG23" s="1643" t="str">
        <f>IF(ISERROR(IF(S19="R.INHERENTE
6","R. INHERENTE",(IF(BA19="R.RESIDUAL
6","R. RESIDUAL"," ")))),"",(IF(S19="R.INHERENTE
6","R. INHERENTE",(IF(BA19="R.RESIDUAL
6","R. RESIDUAL"," ")))))</f>
        <v xml:space="preserve"> </v>
      </c>
      <c r="BH23" s="1644" t="str">
        <f>IF(ISERROR(IF(S19="R.INHERENTE
11","R. INHERENTE",(IF(BA19="R.RESIDUAL
11","R. RESIDUAL"," ")))),"",(IF(S19="R.INHERENTE
11","R. INHERENTE",(IF(BA19="R.RESIDUAL
11","R. RESIDUAL"," ")))))</f>
        <v xml:space="preserve"> </v>
      </c>
      <c r="BI23" s="1645" t="str">
        <f>IF(ISERROR(IF(S19="R.INHERENTE
16","R. INHERENTE",(IF(BA19="R.RESIDUAL
16","R. RESIDUAL"," ")))),"",(IF(S19="R.INHERENTE
16","R. INHERENTE",(IF(BA19="R.RESIDUAL
16","R. RESIDUAL"," ")))))</f>
        <v xml:space="preserve"> </v>
      </c>
      <c r="BJ23" s="1646" t="str">
        <f>IF(ISERROR(IF(S19="R.INHERENTE
21","R. INHERENTE",(IF(BA19="R.RESIDUAL
21","R. RESIDUAL"," ")))),"",(IF(S19="R.INHERENTE
21","R. INHERENTE",(IF(BA19="R.RESIDUAL
21","R. RESIDUAL"," ")))))</f>
        <v>R. RESIDUAL</v>
      </c>
      <c r="BK23" s="110"/>
      <c r="BL23" s="797"/>
      <c r="BM23" s="1647"/>
      <c r="BN23" s="1647"/>
      <c r="BO23" s="1647"/>
      <c r="BP23" s="1647"/>
      <c r="BQ23" s="768"/>
      <c r="BR23" s="153"/>
      <c r="BS23" s="770"/>
      <c r="BT23" s="814"/>
      <c r="BU23" s="817"/>
      <c r="BV23" s="140"/>
      <c r="BW23" s="820"/>
      <c r="BX23" s="812"/>
      <c r="BY23" s="812"/>
      <c r="BZ23" s="812"/>
      <c r="CA23" s="812"/>
      <c r="CB23" s="812"/>
      <c r="CC23" s="812"/>
      <c r="CD23" s="812"/>
      <c r="CE23" s="812"/>
      <c r="CF23" s="812"/>
      <c r="CG23" s="812"/>
      <c r="CH23" s="812"/>
      <c r="CI23" s="812"/>
      <c r="CJ23" s="812"/>
      <c r="CK23" s="812"/>
      <c r="CL23" s="812"/>
      <c r="CM23" s="812"/>
      <c r="CN23" s="812"/>
      <c r="CO23" s="812"/>
      <c r="CP23" s="812"/>
      <c r="CQ23" s="807"/>
      <c r="CR23" s="141"/>
      <c r="CS23" s="810"/>
      <c r="CT23" s="823"/>
      <c r="CU23" s="823"/>
      <c r="CV23" s="823"/>
      <c r="CW23" s="823"/>
      <c r="CX23" s="823"/>
      <c r="CY23" s="823"/>
      <c r="CZ23" s="823"/>
      <c r="DA23" s="823"/>
      <c r="DB23" s="823"/>
      <c r="DC23" s="823"/>
      <c r="DD23" s="823"/>
      <c r="DE23" s="823"/>
      <c r="DF23" s="823"/>
      <c r="DG23" s="823"/>
      <c r="DH23" s="823"/>
      <c r="DI23" s="823"/>
      <c r="DJ23" s="823"/>
      <c r="DK23" s="823"/>
      <c r="DL23" s="823"/>
      <c r="DM23" s="823"/>
      <c r="DN23" s="823"/>
      <c r="DO23" s="823"/>
      <c r="DP23" s="823"/>
      <c r="DQ23" s="826"/>
      <c r="DR23" s="142"/>
      <c r="DS23" s="154"/>
      <c r="DT23" s="1648"/>
      <c r="DU23" s="1648"/>
      <c r="DV23" s="1649"/>
    </row>
    <row r="24" spans="1:126" ht="19.5" customHeight="1" thickBot="1">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F24" s="156">
        <v>0.2</v>
      </c>
      <c r="BG24" s="157">
        <v>0.4</v>
      </c>
      <c r="BH24" s="157">
        <v>0.60000000000000009</v>
      </c>
      <c r="BI24" s="157">
        <v>0.8</v>
      </c>
      <c r="BJ24" s="157">
        <v>1</v>
      </c>
    </row>
    <row r="25" spans="1:126" ht="57" customHeight="1" thickBot="1">
      <c r="A25" s="87"/>
      <c r="B25" s="827">
        <v>2</v>
      </c>
      <c r="C25" s="830" t="s">
        <v>837</v>
      </c>
      <c r="D25" s="830" t="s">
        <v>838</v>
      </c>
      <c r="E25" s="830" t="s">
        <v>839</v>
      </c>
      <c r="F25" s="831" t="s">
        <v>840</v>
      </c>
      <c r="G25" s="832" t="s">
        <v>872</v>
      </c>
      <c r="H25" s="158" t="s">
        <v>873</v>
      </c>
      <c r="I25" s="159" t="s">
        <v>843</v>
      </c>
      <c r="J25" s="778" t="str">
        <f>IF(F25="","",(CONCATENATE("Posibilidad de afectación ",F25," ",G25," ",H25," ",H26," ",H27," ",H28," ",H29)))</f>
        <v xml:space="preserve">Posibilidad de afectación Económica y Reputacional  por favorecer a un proveedor en el momento de cancelar las obligaciones, sin tener en cuenta la forma de pago establecida en el contrato y el respectivo respaldo presupuestal, Debido al cambio en las cláusulas contractuales y a la no socialización de estos cambios, de igual forma por la falta de respaldo presupuestal, no contar con un Acto administrativo y la ausencia de los reportes de las cuentas por pagar adquiridas por la Subred. </v>
      </c>
      <c r="K25" s="833" t="s">
        <v>844</v>
      </c>
      <c r="L25" s="865" t="s">
        <v>845</v>
      </c>
      <c r="M25" s="127"/>
      <c r="N25" s="866" t="s">
        <v>846</v>
      </c>
      <c r="O25" s="867">
        <f>IF(ISERROR(VLOOKUP($N25,[3]Listas!$E$20:$F$24,2,FALSE)),"",(VLOOKUP($N25,[3]Listas!$E$20:$F$24,2,FALSE)))</f>
        <v>0.8</v>
      </c>
      <c r="P25" s="868" t="str">
        <f>IF(ISERROR(VLOOKUP($O25,[3]Listas!$E$3:$F$7,2,FALSE)),"",(VLOOKUP($O25,[3]Listas!$E$3:$F$7,2,FALSE)))</f>
        <v>ALTA
Es viable que el evento ocurra en la mayoria de las circunstancias.</v>
      </c>
      <c r="Q25" s="869" t="s">
        <v>847</v>
      </c>
      <c r="R25" s="870">
        <f>IF(ISERROR(VLOOKUP($Q25,[3]Listas!$E$28:$F$35,2,FALSE)),"",(VLOOKUP($Q25,[3]Listas!$E$28:$F$35,2,FALSE)))</f>
        <v>1</v>
      </c>
      <c r="S25" s="871" t="str">
        <f t="shared" ref="S25" si="5">IF(O25="","",(CONCATENATE("R.INHERENTE
",(IF(AND($O25=0.2,$R25=0.2),1,(IF(AND($O25=0.2,$R25=0.4),6,(IF(AND($O25=0.2,$R25=0.6),11,(IF(AND($O25=0.2,$R25=0.8),16,(IF(AND($O25=0.2,$R25=1),21,(IF(AND($O25=0.4,$R25=0.2),2,(IF(AND($O25=0.4,$R25=0.4),7,(IF(AND($O25=0.4,$R25=0.6),12,(IF(AND($O25=0.4,$R25=0.8),17,(IF(AND($O25=0.4,$R25=1),22,(IF(AND($O25=0.6,$R25=0.2),3,(IF(AND($O25=0.6,$R25=0.4),8,(IF(AND($O25=0.6,$R25=0.6),13,(IF(AND($O25=0.6,$R25=0.8),18,(IF(AND($O25=0.6,$R25=1),23,(IF(AND($O25=0.8,$R25=0.2),4,(IF(AND($O25=0.8,$R25=0.4),9,(IF(AND($O25=0.8,$R25=0.6),14,(IF(AND($O25=0.8,$R25=0.8),19,(IF(AND($O25=0.8,$R25=1),24,(IF(AND($O25=1,$R25=0.2),5,(IF(AND($O25=1,$R25=0.4),10,(IF(AND($O25=1,$R25=0.6),15,(IF(AND($O25=1,$R25=0.8),20,(IF(AND($O25=1,$R25=1),25,"")))))))))))))))))))))))))))))))))))))))))))))))))))))</f>
        <v>R.INHERENTE
24</v>
      </c>
      <c r="T25" s="128">
        <f>+VLOOKUP($S25,[3]Listas!$D$112:$E$136,2,FALSE)</f>
        <v>24</v>
      </c>
      <c r="U25" s="358" t="s">
        <v>874</v>
      </c>
      <c r="V25" s="160" t="s">
        <v>849</v>
      </c>
      <c r="W25" s="835" t="s">
        <v>391</v>
      </c>
      <c r="X25" s="847">
        <v>25</v>
      </c>
      <c r="Y25" s="847"/>
      <c r="Z25" s="847"/>
      <c r="AA25" s="847"/>
      <c r="AB25" s="847"/>
      <c r="AC25" s="847"/>
      <c r="AD25" s="847"/>
      <c r="AE25" s="847"/>
      <c r="AF25" s="847">
        <v>15</v>
      </c>
      <c r="AG25" s="847"/>
      <c r="AH25" s="161">
        <f>X25+Z25+AB25+AD25+AF25</f>
        <v>40</v>
      </c>
      <c r="AI25" s="162">
        <v>0.48</v>
      </c>
      <c r="AJ25" s="848">
        <f>R25</f>
        <v>1</v>
      </c>
      <c r="AK25" s="851" t="s">
        <v>816</v>
      </c>
      <c r="AL25" s="851"/>
      <c r="AM25" s="830" t="s">
        <v>850</v>
      </c>
      <c r="AN25" s="830"/>
      <c r="AO25" s="851" t="s">
        <v>816</v>
      </c>
      <c r="AP25" s="851"/>
      <c r="AQ25" s="1635" t="s">
        <v>875</v>
      </c>
      <c r="AR25" s="132" t="s">
        <v>172</v>
      </c>
      <c r="AS25" s="1636" t="s">
        <v>876</v>
      </c>
      <c r="AT25" s="1650" t="s">
        <v>877</v>
      </c>
      <c r="AU25" s="1651" t="s">
        <v>878</v>
      </c>
      <c r="AV25" s="133">
        <f t="shared" ref="AV25" si="6">+(IF(AND($AW25&gt;0,$AW25&lt;=0.2),0.2,(IF(AND($AW25&gt;0.2,$AW25&lt;=0.4),0.4,(IF(AND($AW25&gt;0.4,$AW25&lt;=0.6),0.6,(IF(AND($AW25&gt;0.6,$AW25&lt;=0.8),0.8,(IF($AW25&gt;0.8,1,""))))))))))</f>
        <v>0.2</v>
      </c>
      <c r="AW25" s="852">
        <f t="shared" ref="AW25" si="7">+MIN(AI25:AI29)</f>
        <v>0.10829999999999999</v>
      </c>
      <c r="AX25" s="842" t="str">
        <f t="shared" si="2"/>
        <v>MUY BAJA</v>
      </c>
      <c r="AY25" s="843">
        <f t="shared" ref="AY25" si="8">+MIN(AJ25:AJ29)</f>
        <v>1</v>
      </c>
      <c r="AZ25" s="842" t="str">
        <f t="shared" si="3"/>
        <v>MUY ALTA</v>
      </c>
      <c r="BA25" s="844" t="str">
        <f t="shared" si="4"/>
        <v>R.RESIDUAL
21</v>
      </c>
      <c r="BB25" s="845" t="s">
        <v>856</v>
      </c>
      <c r="BC25" s="133">
        <f t="shared" ref="BC25" si="9">+(IF(AND($AY25&gt;0,$AY25&lt;=0.2),0.2,(IF(AND($AY25&gt;0.2,$AY25&lt;=0.4),0.4,(IF(AND($AY25&gt;0.4,$AY25&lt;=0.6),0.6,(IF(AND($AY25&gt;0.6,$AY25&lt;=0.8),0.8,(IF($AY25&gt;0.8,1,""))))))))))</f>
        <v>1</v>
      </c>
      <c r="BD25" s="101">
        <f>+VLOOKUP($BA25,[3]Listas!$F$112:$G$136,2,FALSE)</f>
        <v>21</v>
      </c>
      <c r="BE25" s="134">
        <v>1</v>
      </c>
      <c r="BF25" s="135" t="str">
        <f>IF(ISERROR(IF(S25="R.INHERENTE
5","R. INHERENTE",(IF(BA25="R.RESIDUAL
5","R. RESIDUAL"," ")))),"",(IF(S25="R.INHERENTE
5","R. INHERENTE",(IF(BA25="R.RESIDUAL
5","R. RESIDUAL"," ")))))</f>
        <v xml:space="preserve"> </v>
      </c>
      <c r="BG25" s="136" t="str">
        <f>IF(ISERROR(IF(S25="R.INHERENTE
10","R. INHERENTE",(IF(BA25="R.RESIDUAL
10","R. RESIDUAL"," ")))),"",(IF(S25="R.INHERENTE
10","R. INHERENTE",(IF(BA25="R.RESIDUAL
10","R. RESIDUAL"," ")))))</f>
        <v xml:space="preserve"> </v>
      </c>
      <c r="BH25" s="137" t="str">
        <f>IF(ISERROR(IF(S25="R.INHERENTE
15","R. INHERENTE",(IF(BA25="R.RESIDUAL
15","R. RESIDUAL"," ")))),"",(IF(S25="R.INHERENTE
15","R. INHERENTE",(IF(BA25="R.RESIDUAL
15","R. RESIDUAL"," ")))))</f>
        <v xml:space="preserve"> </v>
      </c>
      <c r="BI25" s="137" t="str">
        <f>IF(ISERROR(IF(S25="R.INHERENTE
20","R. INHERENTE",(IF(BA25="R.RESIDUAL
20","R. RESIDUAL"," ")))),"",(IF(S25="R.INHERENTE
20","R. INHERENTE",(IF(BA25="R.RESIDUAL
20","R. RESIDUAL"," ")))))</f>
        <v xml:space="preserve"> </v>
      </c>
      <c r="BJ25" s="138" t="str">
        <f>IF(ISERROR(IF(S25="R.INHERENTE
25","R. INHERENTE",(IF(BA25="R.RESIDUAL
25","R. RESIDUAL"," ")))),"",(IF(S25="R.INHERENTE
25","R. INHERENTE",(IF(BA25="R.RESIDUAL
25","R. RESIDUAL"," ")))))</f>
        <v xml:space="preserve"> </v>
      </c>
      <c r="BK25" s="110"/>
      <c r="BL25" s="846"/>
      <c r="BM25" s="839"/>
      <c r="BN25" s="839"/>
      <c r="BO25" s="839"/>
      <c r="BP25" s="839"/>
      <c r="BQ25" s="840"/>
      <c r="BR25" s="139"/>
      <c r="BS25" s="841" t="s">
        <v>879</v>
      </c>
      <c r="BT25" s="856" t="s">
        <v>858</v>
      </c>
      <c r="BU25" s="856" t="s">
        <v>858</v>
      </c>
      <c r="BV25" s="140"/>
      <c r="BW25" s="857"/>
      <c r="BX25" s="855"/>
      <c r="BY25" s="855"/>
      <c r="BZ25" s="855"/>
      <c r="CA25" s="855"/>
      <c r="CB25" s="855"/>
      <c r="CC25" s="855"/>
      <c r="CD25" s="855"/>
      <c r="CE25" s="163"/>
      <c r="CF25" s="163"/>
      <c r="CG25" s="163"/>
      <c r="CH25" s="163"/>
      <c r="CI25" s="855"/>
      <c r="CJ25" s="855"/>
      <c r="CK25" s="855"/>
      <c r="CL25" s="855"/>
      <c r="CM25" s="855"/>
      <c r="CN25" s="855"/>
      <c r="CO25" s="855"/>
      <c r="CP25" s="855"/>
      <c r="CQ25" s="861"/>
      <c r="CR25" s="141"/>
      <c r="CS25" s="862"/>
      <c r="CT25" s="853"/>
      <c r="CU25" s="853"/>
      <c r="CV25" s="853"/>
      <c r="CW25" s="821"/>
      <c r="CX25" s="821"/>
      <c r="CY25" s="821"/>
      <c r="CZ25" s="821"/>
      <c r="DA25" s="853"/>
      <c r="DB25" s="853"/>
      <c r="DC25" s="853"/>
      <c r="DD25" s="853"/>
      <c r="DE25" s="164"/>
      <c r="DF25" s="164"/>
      <c r="DG25" s="164"/>
      <c r="DH25" s="164"/>
      <c r="DI25" s="853"/>
      <c r="DJ25" s="853"/>
      <c r="DK25" s="853"/>
      <c r="DL25" s="853"/>
      <c r="DM25" s="853"/>
      <c r="DN25" s="853"/>
      <c r="DO25" s="853"/>
      <c r="DP25" s="853"/>
      <c r="DQ25" s="858"/>
      <c r="DR25" s="142"/>
      <c r="DS25" s="143"/>
      <c r="DT25" s="144"/>
      <c r="DU25" s="144"/>
      <c r="DV25" s="145"/>
    </row>
    <row r="26" spans="1:126" ht="57" customHeight="1" thickBot="1">
      <c r="A26" s="165"/>
      <c r="B26" s="828"/>
      <c r="C26" s="1594"/>
      <c r="D26" s="1594"/>
      <c r="E26" s="1594"/>
      <c r="F26" s="1595"/>
      <c r="G26" s="1596"/>
      <c r="H26" s="1589" t="s">
        <v>880</v>
      </c>
      <c r="I26" s="1652" t="s">
        <v>843</v>
      </c>
      <c r="J26" s="1597"/>
      <c r="K26" s="1653"/>
      <c r="L26" s="1654"/>
      <c r="M26" s="166"/>
      <c r="N26" s="759"/>
      <c r="O26" s="1599"/>
      <c r="P26" s="1600"/>
      <c r="Q26" s="1601"/>
      <c r="R26" s="1602"/>
      <c r="S26" s="1603"/>
      <c r="T26" s="167"/>
      <c r="U26" s="358" t="s">
        <v>881</v>
      </c>
      <c r="V26" s="1604" t="s">
        <v>849</v>
      </c>
      <c r="W26" s="836"/>
      <c r="X26" s="1605">
        <v>25</v>
      </c>
      <c r="Y26" s="1605"/>
      <c r="Z26" s="1605"/>
      <c r="AA26" s="1605"/>
      <c r="AB26" s="1605"/>
      <c r="AC26" s="1605"/>
      <c r="AD26" s="1605"/>
      <c r="AE26" s="1605"/>
      <c r="AF26" s="1605">
        <v>15</v>
      </c>
      <c r="AG26" s="1605"/>
      <c r="AH26" s="1655">
        <f t="shared" ref="AH26:AH29" si="10">X26+Z26+AB26+AD26+AF26</f>
        <v>40</v>
      </c>
      <c r="AI26" s="168">
        <v>0.28799999999999998</v>
      </c>
      <c r="AJ26" s="849"/>
      <c r="AK26" s="1607" t="s">
        <v>816</v>
      </c>
      <c r="AL26" s="1607"/>
      <c r="AM26" s="1594" t="s">
        <v>850</v>
      </c>
      <c r="AN26" s="1594"/>
      <c r="AO26" s="1607" t="s">
        <v>816</v>
      </c>
      <c r="AP26" s="1607"/>
      <c r="AQ26" s="1635" t="s">
        <v>882</v>
      </c>
      <c r="AR26" s="132" t="s">
        <v>852</v>
      </c>
      <c r="AS26" s="1636" t="s">
        <v>883</v>
      </c>
      <c r="AT26" s="1650" t="s">
        <v>884</v>
      </c>
      <c r="AU26" s="1651" t="s">
        <v>878</v>
      </c>
      <c r="AV26" s="169"/>
      <c r="AW26" s="804"/>
      <c r="AX26" s="1608"/>
      <c r="AY26" s="1609"/>
      <c r="AZ26" s="1608"/>
      <c r="BA26" s="1610"/>
      <c r="BB26" s="1611"/>
      <c r="BC26" s="146"/>
      <c r="BD26" s="147"/>
      <c r="BE26" s="134">
        <v>0.8</v>
      </c>
      <c r="BF26" s="361" t="str">
        <f>IF(ISERROR(IF(S25="R.INHERENTE
4","R. INHERENTE",(IF(BA25="R.RESIDUAL
4","R. RESIDUAL"," ")))),"",(IF(S25="R.INHERENTE
4","R. INHERENTE",(IF(BA25="R.RESIDUAL
4","R. RESIDUAL"," ")))))</f>
        <v xml:space="preserve"> </v>
      </c>
      <c r="BG26" s="1656" t="str">
        <f>IF(ISERROR(IF(S25="R.INHERENTE
9","R. INHERENTE",(IF(BA25="R.RESIDUAL
9","R. RESIDUAL"," ")))),"",(IF(S25="R.INHERENTE
9","R. INHERENTE",(IF(BA25="R.RESIDUAL
9","R. RESIDUAL"," ")))))</f>
        <v xml:space="preserve"> </v>
      </c>
      <c r="BH26" s="1657" t="str">
        <f>IF(ISERROR(IF(S25="R.INHERENTE
14","R. INHERENTE",(IF(BA25="R.RESIDUAL
14","R. RESIDUAL"," ")))),"",(IF(S25="R.INHERENTE
14","R. INHERENTE",(IF(BA25="R.RESIDUAL
14","R. RESIDUAL"," ")))))</f>
        <v xml:space="preserve"> </v>
      </c>
      <c r="BI26" s="1658" t="str">
        <f>IF(ISERROR(IF(S25="R.INHERENTE
19","R. INHERENTE",(IF(BA25="R.RESIDUAL
19","R. RESIDUAL"," ")))),"",(IF(S25="R.INHERENTE
19","R. INHERENTE",(IF(BA25="R.RESIDUAL
19","R. RESIDUAL"," ")))))</f>
        <v xml:space="preserve"> </v>
      </c>
      <c r="BJ26" s="1659" t="str">
        <f>IF(ISERROR(IF(S25="R.INHERENTE
24","R. INHERENTE",(IF(BA25="R.RESIDUAL
24","R. RESIDUAL"," ")))),"",(IF(S25="R.INHERENTE
24","R. INHERENTE",(IF(BA25="R.RESIDUAL
24","R. RESIDUAL"," ")))))</f>
        <v>R. INHERENTE</v>
      </c>
      <c r="BK26" s="107"/>
      <c r="BL26" s="796"/>
      <c r="BM26" s="1616"/>
      <c r="BN26" s="1616"/>
      <c r="BO26" s="1616"/>
      <c r="BP26" s="1616"/>
      <c r="BQ26" s="767"/>
      <c r="BR26" s="166"/>
      <c r="BS26" s="769"/>
      <c r="BT26" s="816"/>
      <c r="BU26" s="816"/>
      <c r="BV26" s="141"/>
      <c r="BW26" s="819"/>
      <c r="BX26" s="811"/>
      <c r="BY26" s="811"/>
      <c r="BZ26" s="811"/>
      <c r="CA26" s="811"/>
      <c r="CB26" s="811"/>
      <c r="CC26" s="811"/>
      <c r="CD26" s="811"/>
      <c r="CE26" s="170"/>
      <c r="CF26" s="170"/>
      <c r="CG26" s="170"/>
      <c r="CH26" s="170"/>
      <c r="CI26" s="811"/>
      <c r="CJ26" s="811"/>
      <c r="CK26" s="811"/>
      <c r="CL26" s="811"/>
      <c r="CM26" s="811"/>
      <c r="CN26" s="811"/>
      <c r="CO26" s="811"/>
      <c r="CP26" s="811"/>
      <c r="CQ26" s="806"/>
      <c r="CR26" s="141"/>
      <c r="CS26" s="863"/>
      <c r="CT26" s="811"/>
      <c r="CU26" s="811"/>
      <c r="CV26" s="811"/>
      <c r="CW26" s="822"/>
      <c r="CX26" s="822"/>
      <c r="CY26" s="822"/>
      <c r="CZ26" s="822"/>
      <c r="DA26" s="811"/>
      <c r="DB26" s="811"/>
      <c r="DC26" s="811"/>
      <c r="DD26" s="811"/>
      <c r="DE26" s="170"/>
      <c r="DF26" s="170"/>
      <c r="DG26" s="170"/>
      <c r="DH26" s="170"/>
      <c r="DI26" s="811"/>
      <c r="DJ26" s="811"/>
      <c r="DK26" s="811"/>
      <c r="DL26" s="811"/>
      <c r="DM26" s="811"/>
      <c r="DN26" s="811"/>
      <c r="DO26" s="811"/>
      <c r="DP26" s="811"/>
      <c r="DQ26" s="859"/>
      <c r="DR26" s="141"/>
      <c r="DS26" s="362"/>
      <c r="DT26" s="1660"/>
      <c r="DU26" s="1660"/>
      <c r="DV26" s="1661"/>
    </row>
    <row r="27" spans="1:126" ht="57" customHeight="1" thickBot="1">
      <c r="A27" s="87"/>
      <c r="B27" s="828"/>
      <c r="C27" s="1594"/>
      <c r="D27" s="1594"/>
      <c r="E27" s="1594"/>
      <c r="F27" s="1595"/>
      <c r="G27" s="1596"/>
      <c r="H27" s="1589" t="s">
        <v>885</v>
      </c>
      <c r="I27" s="1652" t="s">
        <v>843</v>
      </c>
      <c r="J27" s="1597"/>
      <c r="K27" s="1653"/>
      <c r="L27" s="1654"/>
      <c r="M27" s="127"/>
      <c r="N27" s="759"/>
      <c r="O27" s="1599"/>
      <c r="P27" s="1600"/>
      <c r="Q27" s="1601"/>
      <c r="R27" s="1602"/>
      <c r="S27" s="1603"/>
      <c r="T27" s="128"/>
      <c r="U27" s="358" t="s">
        <v>886</v>
      </c>
      <c r="V27" s="1604" t="s">
        <v>849</v>
      </c>
      <c r="W27" s="836"/>
      <c r="X27" s="1605">
        <v>25</v>
      </c>
      <c r="Y27" s="1605"/>
      <c r="Z27" s="1605"/>
      <c r="AA27" s="1605"/>
      <c r="AB27" s="1605"/>
      <c r="AC27" s="1605"/>
      <c r="AD27" s="1605"/>
      <c r="AE27" s="1605"/>
      <c r="AF27" s="1605">
        <v>15</v>
      </c>
      <c r="AG27" s="1605"/>
      <c r="AH27" s="1655">
        <f t="shared" si="10"/>
        <v>40</v>
      </c>
      <c r="AI27" s="168">
        <v>0.17280000000000001</v>
      </c>
      <c r="AJ27" s="849"/>
      <c r="AK27" s="1607" t="s">
        <v>816</v>
      </c>
      <c r="AL27" s="1607"/>
      <c r="AM27" s="1594" t="s">
        <v>850</v>
      </c>
      <c r="AN27" s="1594"/>
      <c r="AO27" s="1607" t="s">
        <v>816</v>
      </c>
      <c r="AP27" s="1607"/>
      <c r="AQ27" s="1635" t="s">
        <v>887</v>
      </c>
      <c r="AR27" s="132" t="s">
        <v>852</v>
      </c>
      <c r="AS27" s="1636" t="s">
        <v>888</v>
      </c>
      <c r="AT27" s="1650" t="s">
        <v>889</v>
      </c>
      <c r="AU27" s="1651" t="s">
        <v>890</v>
      </c>
      <c r="AV27" s="101"/>
      <c r="AW27" s="804"/>
      <c r="AX27" s="1608"/>
      <c r="AY27" s="1609"/>
      <c r="AZ27" s="1608"/>
      <c r="BA27" s="1610"/>
      <c r="BB27" s="1611"/>
      <c r="BC27" s="146"/>
      <c r="BD27" s="147"/>
      <c r="BE27" s="134">
        <v>0.60000000000000009</v>
      </c>
      <c r="BF27" s="359" t="str">
        <f>IF(ISERROR(IF(S25="R.INHERENTE
3","R. INHERENTE",(IF(BA25="R.RESIDUAL
3","R. RESIDUAL"," ")))),"",(IF(S25="R.INHERENTE
3","R. INHERENTE",(IF(BA25="R.RESIDUAL
3","R. RESIDUAL"," ")))))</f>
        <v xml:space="preserve"> </v>
      </c>
      <c r="BG27" s="1612" t="str">
        <f>IF(ISERROR(IF(S25="R.INHERENTE
8","R. INHERENTE",(IF(BA25="R.RESIDUAL
8","R. RESIDUAL"," ")))),"",(IF(S25="R.INHERENTE
8","R. INHERENTE",(IF(BA25="R.RESIDUAL
8","R. RESIDUAL"," ")))))</f>
        <v xml:space="preserve"> </v>
      </c>
      <c r="BH27" s="1613" t="str">
        <f>IF(ISERROR(IF(S25="R.INHERENTE
13","R. INHERENTE",(IF(BA25="R.RESIDUAL
13","R. RESIDUAL"," ")))),"",(IF(S25="R.INHERENTE
13","R. INHERENTE",(IF(BA25="R.RESIDUAL
13","R. RESIDUAL"," ")))))</f>
        <v xml:space="preserve"> </v>
      </c>
      <c r="BI27" s="1614" t="str">
        <f>IF(ISERROR(IF(S25="R.INHERENTE
18","R. INHERENTE",(IF(BA25="R.RESIDUAL
18","R. RESIDUAL"," ")))),"",(IF(S25="R.INHERENTE
18","R. INHERENTE",(IF(BA25="R.RESIDUAL
18","R. RESIDUAL"," ")))))</f>
        <v xml:space="preserve"> </v>
      </c>
      <c r="BJ27" s="1615" t="str">
        <f>IF(ISERROR(IF(S25="R.INHERENTE
23","R. INHERENTE",(IF(BA25="R.RESIDUAL
23","R. RESIDUAL"," ")))),"",(IF(S25="R.INHERENTE
23","R. INHERENTE",(IF(BA25="R.RESIDUAL
23","R. RESIDUAL"," ")))))</f>
        <v xml:space="preserve"> </v>
      </c>
      <c r="BK27" s="110"/>
      <c r="BL27" s="796"/>
      <c r="BM27" s="1616"/>
      <c r="BN27" s="1616"/>
      <c r="BO27" s="1616"/>
      <c r="BP27" s="1616"/>
      <c r="BQ27" s="767"/>
      <c r="BR27" s="139"/>
      <c r="BS27" s="769"/>
      <c r="BT27" s="816"/>
      <c r="BU27" s="816"/>
      <c r="BV27" s="140"/>
      <c r="BW27" s="819"/>
      <c r="BX27" s="811"/>
      <c r="BY27" s="811"/>
      <c r="BZ27" s="811"/>
      <c r="CA27" s="811"/>
      <c r="CB27" s="811"/>
      <c r="CC27" s="811"/>
      <c r="CD27" s="811"/>
      <c r="CE27" s="170"/>
      <c r="CF27" s="170"/>
      <c r="CG27" s="170"/>
      <c r="CH27" s="170"/>
      <c r="CI27" s="811"/>
      <c r="CJ27" s="811"/>
      <c r="CK27" s="811"/>
      <c r="CL27" s="811"/>
      <c r="CM27" s="811"/>
      <c r="CN27" s="811"/>
      <c r="CO27" s="811"/>
      <c r="CP27" s="811"/>
      <c r="CQ27" s="806"/>
      <c r="CR27" s="141"/>
      <c r="CS27" s="863"/>
      <c r="CT27" s="811"/>
      <c r="CU27" s="811"/>
      <c r="CV27" s="811"/>
      <c r="CW27" s="822"/>
      <c r="CX27" s="822"/>
      <c r="CY27" s="822"/>
      <c r="CZ27" s="822"/>
      <c r="DA27" s="811"/>
      <c r="DB27" s="811"/>
      <c r="DC27" s="811"/>
      <c r="DD27" s="811"/>
      <c r="DE27" s="170"/>
      <c r="DF27" s="170"/>
      <c r="DG27" s="170"/>
      <c r="DH27" s="170"/>
      <c r="DI27" s="811"/>
      <c r="DJ27" s="811"/>
      <c r="DK27" s="811"/>
      <c r="DL27" s="811"/>
      <c r="DM27" s="811"/>
      <c r="DN27" s="811"/>
      <c r="DO27" s="811"/>
      <c r="DP27" s="811"/>
      <c r="DQ27" s="859"/>
      <c r="DR27" s="142"/>
      <c r="DS27" s="360"/>
      <c r="DT27" s="1617"/>
      <c r="DU27" s="1617"/>
      <c r="DV27" s="1618"/>
    </row>
    <row r="28" spans="1:126" ht="57" customHeight="1" thickBot="1">
      <c r="A28" s="87"/>
      <c r="B28" s="828"/>
      <c r="C28" s="1594"/>
      <c r="D28" s="1594"/>
      <c r="E28" s="1594"/>
      <c r="F28" s="1595"/>
      <c r="G28" s="1596"/>
      <c r="H28" s="1589" t="s">
        <v>891</v>
      </c>
      <c r="I28" s="1652" t="s">
        <v>843</v>
      </c>
      <c r="J28" s="1597"/>
      <c r="K28" s="1653"/>
      <c r="L28" s="1654"/>
      <c r="M28" s="127"/>
      <c r="N28" s="759"/>
      <c r="O28" s="1599"/>
      <c r="P28" s="1600"/>
      <c r="Q28" s="1601"/>
      <c r="R28" s="1602"/>
      <c r="S28" s="1603"/>
      <c r="T28" s="128"/>
      <c r="U28" s="358" t="s">
        <v>892</v>
      </c>
      <c r="V28" s="1604" t="s">
        <v>849</v>
      </c>
      <c r="W28" s="836"/>
      <c r="X28" s="1605">
        <v>25</v>
      </c>
      <c r="Y28" s="1605"/>
      <c r="Z28" s="1605"/>
      <c r="AA28" s="1605"/>
      <c r="AB28" s="1605"/>
      <c r="AC28" s="1605"/>
      <c r="AD28" s="1605"/>
      <c r="AE28" s="1605"/>
      <c r="AF28" s="1605">
        <v>15</v>
      </c>
      <c r="AG28" s="1605"/>
      <c r="AH28" s="1655">
        <f t="shared" si="10"/>
        <v>40</v>
      </c>
      <c r="AI28" s="171">
        <v>0.10829999999999999</v>
      </c>
      <c r="AJ28" s="849"/>
      <c r="AK28" s="1607" t="s">
        <v>816</v>
      </c>
      <c r="AL28" s="1607"/>
      <c r="AM28" s="1594" t="s">
        <v>850</v>
      </c>
      <c r="AN28" s="1594"/>
      <c r="AO28" s="1607" t="s">
        <v>816</v>
      </c>
      <c r="AP28" s="1607"/>
      <c r="AQ28" s="1635" t="s">
        <v>893</v>
      </c>
      <c r="AR28" s="132" t="s">
        <v>172</v>
      </c>
      <c r="AS28" s="1636" t="s">
        <v>894</v>
      </c>
      <c r="AT28" s="1650" t="s">
        <v>889</v>
      </c>
      <c r="AU28" s="1651" t="s">
        <v>890</v>
      </c>
      <c r="AV28" s="101"/>
      <c r="AW28" s="804"/>
      <c r="AX28" s="1608"/>
      <c r="AY28" s="1609"/>
      <c r="AZ28" s="1608"/>
      <c r="BA28" s="1610"/>
      <c r="BB28" s="1611"/>
      <c r="BC28" s="146"/>
      <c r="BD28" s="147"/>
      <c r="BE28" s="134">
        <v>0.4</v>
      </c>
      <c r="BF28" s="359" t="str">
        <f>IF(ISERROR(IF(S25="R.INHERENTE
2","R. INHERENTE",(IF(BA25="R.RESIDUAL
2","R. RESIDUAL"," ")))),"",(IF(S25="R.INHERENTE
2","R. INHERENTE",(IF(BA25="R.RESIDUAL
2","R. RESIDUAL"," ")))))</f>
        <v xml:space="preserve"> </v>
      </c>
      <c r="BG28" s="1612" t="str">
        <f>IF(ISERROR(IF(S25="R.INHERENTE
7","R. INHERENTE",(IF(BA25="R.RESIDUAL
7","R. RESIDUAL"," ")))),"",(IF(S25="R.INHERENTE
7","R. INHERENTE",(IF(BA25="R.RESIDUAL
7","R. RESIDUAL"," ")))))</f>
        <v xml:space="preserve"> </v>
      </c>
      <c r="BH28" s="1619" t="str">
        <f>IF(ISERROR(IF(S25="R.INHERENTE
12","R. INHERENTE",(IF(BA25="R.RESIDUAL
12","R. RESIDUAL"," ")))),"",(IF(S25="R.INHERENTE
12","R. INHERENTE",(IF(BA25="R.RESIDUAL
12","R. RESIDUAL"," ")))))</f>
        <v xml:space="preserve"> </v>
      </c>
      <c r="BI28" s="1613" t="str">
        <f>IF(ISERROR(IF(S25="R.INHERENTE
17","R. INHERENTE",(IF(BA25="R.RESIDUAL
17","R. RESIDUAL"," ")))),"",(IF(S25="R.INHERENTE
17","R. INHERENTE",(IF(BA25="R.RESIDUAL
17","R. RESIDUAL"," ")))))</f>
        <v xml:space="preserve"> </v>
      </c>
      <c r="BJ28" s="1615" t="str">
        <f>IF(ISERROR(IF(S25="R.INHERENTE
22","R. INHERENTE",(IF(BA25="R.RESIDUAL
22","R. RESIDUAL"," ")))),"",(IF(S25="R.INHERENTE
22","R. INHERENTE",(IF(BA25="R.RESIDUAL
22","R. RESIDUAL"," ")))))</f>
        <v xml:space="preserve"> </v>
      </c>
      <c r="BK28" s="110"/>
      <c r="BL28" s="796"/>
      <c r="BM28" s="1616"/>
      <c r="BN28" s="1616"/>
      <c r="BO28" s="1616"/>
      <c r="BP28" s="1616"/>
      <c r="BQ28" s="767"/>
      <c r="BR28" s="139"/>
      <c r="BS28" s="769"/>
      <c r="BT28" s="816"/>
      <c r="BU28" s="816"/>
      <c r="BV28" s="140"/>
      <c r="BW28" s="819"/>
      <c r="BX28" s="811"/>
      <c r="BY28" s="811"/>
      <c r="BZ28" s="811"/>
      <c r="CA28" s="811"/>
      <c r="CB28" s="811"/>
      <c r="CC28" s="811"/>
      <c r="CD28" s="811"/>
      <c r="CE28" s="170"/>
      <c r="CF28" s="170"/>
      <c r="CG28" s="170"/>
      <c r="CH28" s="170"/>
      <c r="CI28" s="811"/>
      <c r="CJ28" s="811"/>
      <c r="CK28" s="811"/>
      <c r="CL28" s="811"/>
      <c r="CM28" s="811"/>
      <c r="CN28" s="811"/>
      <c r="CO28" s="811"/>
      <c r="CP28" s="811"/>
      <c r="CQ28" s="806"/>
      <c r="CR28" s="141"/>
      <c r="CS28" s="863"/>
      <c r="CT28" s="811"/>
      <c r="CU28" s="811"/>
      <c r="CV28" s="811"/>
      <c r="CW28" s="822"/>
      <c r="CX28" s="822"/>
      <c r="CY28" s="822"/>
      <c r="CZ28" s="822"/>
      <c r="DA28" s="811"/>
      <c r="DB28" s="811"/>
      <c r="DC28" s="811"/>
      <c r="DD28" s="811"/>
      <c r="DE28" s="170"/>
      <c r="DF28" s="170"/>
      <c r="DG28" s="170"/>
      <c r="DH28" s="170"/>
      <c r="DI28" s="811"/>
      <c r="DJ28" s="811"/>
      <c r="DK28" s="811"/>
      <c r="DL28" s="811"/>
      <c r="DM28" s="811"/>
      <c r="DN28" s="811"/>
      <c r="DO28" s="811"/>
      <c r="DP28" s="811"/>
      <c r="DQ28" s="859"/>
      <c r="DR28" s="142"/>
      <c r="DS28" s="360"/>
      <c r="DT28" s="1617"/>
      <c r="DU28" s="1617"/>
      <c r="DV28" s="1618"/>
    </row>
    <row r="29" spans="1:126" ht="57" customHeight="1" thickBot="1">
      <c r="A29" s="87"/>
      <c r="B29" s="829"/>
      <c r="C29" s="1620"/>
      <c r="D29" s="1620"/>
      <c r="E29" s="1620"/>
      <c r="F29" s="1621"/>
      <c r="G29" s="1622"/>
      <c r="H29" s="1623"/>
      <c r="I29" s="1662"/>
      <c r="J29" s="1624"/>
      <c r="K29" s="1663"/>
      <c r="L29" s="1664"/>
      <c r="M29" s="127"/>
      <c r="N29" s="760"/>
      <c r="O29" s="1626"/>
      <c r="P29" s="1627"/>
      <c r="Q29" s="1628"/>
      <c r="R29" s="1629"/>
      <c r="S29" s="1630"/>
      <c r="T29" s="128"/>
      <c r="U29" s="148"/>
      <c r="V29" s="1631"/>
      <c r="W29" s="837"/>
      <c r="X29" s="1632"/>
      <c r="Y29" s="1632"/>
      <c r="Z29" s="1632"/>
      <c r="AA29" s="1632"/>
      <c r="AB29" s="1632"/>
      <c r="AC29" s="1632"/>
      <c r="AD29" s="1632"/>
      <c r="AE29" s="1632"/>
      <c r="AF29" s="1632"/>
      <c r="AG29" s="1632"/>
      <c r="AH29" s="1665">
        <f t="shared" si="10"/>
        <v>0</v>
      </c>
      <c r="AI29" s="171"/>
      <c r="AJ29" s="850"/>
      <c r="AK29" s="1634"/>
      <c r="AL29" s="1634"/>
      <c r="AM29" s="1620"/>
      <c r="AN29" s="1620"/>
      <c r="AO29" s="1634"/>
      <c r="AP29" s="1634"/>
      <c r="AQ29" s="1635"/>
      <c r="AR29" s="150"/>
      <c r="AS29" s="1636"/>
      <c r="AT29" s="1637"/>
      <c r="AU29" s="1638"/>
      <c r="AV29" s="101"/>
      <c r="AW29" s="805"/>
      <c r="AX29" s="1639"/>
      <c r="AY29" s="1640"/>
      <c r="AZ29" s="1639"/>
      <c r="BA29" s="1641"/>
      <c r="BB29" s="1642"/>
      <c r="BC29" s="146"/>
      <c r="BD29" s="147"/>
      <c r="BE29" s="151">
        <v>0.2</v>
      </c>
      <c r="BF29" s="152" t="str">
        <f>IF(ISERROR(IF(S25="R.INHERENTE
1","R. INHERENTE",(IF(BA25="R.RESIDUAL
1","R. RESIDUAL"," ")))),"",(IF(S25="R.INHERENTE
1","R. INHERENTE",(IF(BA25="R.RESIDUAL
1","R. RESIDUAL"," ")))))</f>
        <v xml:space="preserve"> </v>
      </c>
      <c r="BG29" s="1643" t="str">
        <f>IF(ISERROR(IF(S25="R.INHERENTE
6","R. INHERENTE",(IF(BA25="R.RESIDUAL
6","R. RESIDUAL"," ")))),"",(IF(S25="R.INHERENTE
6","R. INHERENTE",(IF(BA25="R.RESIDUAL
6","R. RESIDUAL"," ")))))</f>
        <v xml:space="preserve"> </v>
      </c>
      <c r="BH29" s="1644" t="str">
        <f>IF(ISERROR(IF(S25="R.INHERENTE
11","R. INHERENTE",(IF(BA25="R.RESIDUAL
11","R. RESIDUAL"," ")))),"",(IF(S25="R.INHERENTE
11","R. INHERENTE",(IF(BA25="R.RESIDUAL
11","R. RESIDUAL"," ")))))</f>
        <v xml:space="preserve"> </v>
      </c>
      <c r="BI29" s="1645" t="str">
        <f>IF(ISERROR(IF(S25="R.INHERENTE
16","R. INHERENTE",(IF(BA25="R.RESIDUAL
16","R. RESIDUAL"," ")))),"",(IF(S25="R.INHERENTE
16","R. INHERENTE",(IF(BA25="R.RESIDUAL
16","R. RESIDUAL"," ")))))</f>
        <v xml:space="preserve"> </v>
      </c>
      <c r="BJ29" s="1646" t="str">
        <f>IF(ISERROR(IF(S25="R.INHERENTE
21","R. INHERENTE",(IF(BA25="R.RESIDUAL
21","R. RESIDUAL"," ")))),"",(IF(S25="R.INHERENTE
21","R. INHERENTE",(IF(BA25="R.RESIDUAL
21","R. RESIDUAL"," ")))))</f>
        <v>R. RESIDUAL</v>
      </c>
      <c r="BK29" s="110"/>
      <c r="BL29" s="797"/>
      <c r="BM29" s="1647"/>
      <c r="BN29" s="1647"/>
      <c r="BO29" s="1647"/>
      <c r="BP29" s="1647"/>
      <c r="BQ29" s="768"/>
      <c r="BR29" s="139"/>
      <c r="BS29" s="770"/>
      <c r="BT29" s="817"/>
      <c r="BU29" s="817"/>
      <c r="BV29" s="140"/>
      <c r="BW29" s="820"/>
      <c r="BX29" s="812"/>
      <c r="BY29" s="812"/>
      <c r="BZ29" s="812"/>
      <c r="CA29" s="812"/>
      <c r="CB29" s="812"/>
      <c r="CC29" s="812"/>
      <c r="CD29" s="812"/>
      <c r="CE29" s="172"/>
      <c r="CF29" s="172"/>
      <c r="CG29" s="172"/>
      <c r="CH29" s="172"/>
      <c r="CI29" s="812"/>
      <c r="CJ29" s="812"/>
      <c r="CK29" s="812"/>
      <c r="CL29" s="812"/>
      <c r="CM29" s="812"/>
      <c r="CN29" s="812"/>
      <c r="CO29" s="812"/>
      <c r="CP29" s="812"/>
      <c r="CQ29" s="807"/>
      <c r="CR29" s="141"/>
      <c r="CS29" s="864"/>
      <c r="CT29" s="854"/>
      <c r="CU29" s="854"/>
      <c r="CV29" s="854"/>
      <c r="CW29" s="823"/>
      <c r="CX29" s="823"/>
      <c r="CY29" s="823"/>
      <c r="CZ29" s="823"/>
      <c r="DA29" s="854"/>
      <c r="DB29" s="854"/>
      <c r="DC29" s="854"/>
      <c r="DD29" s="854"/>
      <c r="DE29" s="173"/>
      <c r="DF29" s="173"/>
      <c r="DG29" s="173"/>
      <c r="DH29" s="173"/>
      <c r="DI29" s="854"/>
      <c r="DJ29" s="854"/>
      <c r="DK29" s="854"/>
      <c r="DL29" s="854"/>
      <c r="DM29" s="854"/>
      <c r="DN29" s="854"/>
      <c r="DO29" s="854"/>
      <c r="DP29" s="854"/>
      <c r="DQ29" s="860"/>
      <c r="DR29" s="142"/>
      <c r="DS29" s="154"/>
      <c r="DT29" s="1648"/>
      <c r="DU29" s="1648"/>
      <c r="DV29" s="1649"/>
    </row>
    <row r="30" spans="1:126" ht="18.75" customHeight="1" thickBot="1">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F30" s="156">
        <v>0.2</v>
      </c>
      <c r="BG30" s="157">
        <v>0.4</v>
      </c>
      <c r="BH30" s="157">
        <v>0.60000000000000009</v>
      </c>
      <c r="BI30" s="157">
        <v>0.8</v>
      </c>
      <c r="BJ30" s="157">
        <v>1</v>
      </c>
    </row>
    <row r="31" spans="1:126" s="87" customFormat="1" ht="56.25" customHeight="1">
      <c r="B31" s="827">
        <v>3</v>
      </c>
      <c r="C31" s="830" t="s">
        <v>895</v>
      </c>
      <c r="D31" s="830" t="s">
        <v>896</v>
      </c>
      <c r="E31" s="830" t="s">
        <v>839</v>
      </c>
      <c r="F31" s="831" t="s">
        <v>840</v>
      </c>
      <c r="G31" s="832" t="s">
        <v>897</v>
      </c>
      <c r="H31" s="158" t="s">
        <v>898</v>
      </c>
      <c r="I31" s="159" t="s">
        <v>843</v>
      </c>
      <c r="J31" s="778" t="str">
        <f>IF(F31="","",(CONCATENATE("Posibilidad de afectación ",F31," ",G31," ",H31," ",H32," ",H33," ",H34," ",H35)))</f>
        <v xml:space="preserve">Posibilidad de afectación Económica y Reputacional  Por el vencimiento de términos o la prescrición del proceso. Debido a una  posible omision o negligencia  del funcionario  o contratista  que  mediante interpretaciones subjetivas de las normas vigentes,  evite o posterge su aplicación. y,  a la dilación o la no presentación de la acción judicial de  conformidad a los procedimientos y normatividad vigente.   </v>
      </c>
      <c r="K31" s="779" t="s">
        <v>844</v>
      </c>
      <c r="L31" s="865" t="s">
        <v>899</v>
      </c>
      <c r="M31" s="127"/>
      <c r="N31" s="866" t="s">
        <v>846</v>
      </c>
      <c r="O31" s="867">
        <f>IF(ISERROR(VLOOKUP($N31,[4]Listas!$E$20:$F$24,2,FALSE)),"",(VLOOKUP($N31,[4]Listas!$E$20:$F$24,2,FALSE)))</f>
        <v>0.8</v>
      </c>
      <c r="P31" s="868" t="str">
        <f>IF(ISERROR(VLOOKUP($O31,[4]Listas!$E$3:$F$7,2,FALSE)),"",(VLOOKUP($O31,[4]Listas!$E$3:$F$7,2,FALSE)))</f>
        <v>ALTA
Es viable que el evento ocurra en la mayoria de las circunstancias.</v>
      </c>
      <c r="Q31" s="869" t="s">
        <v>900</v>
      </c>
      <c r="R31" s="870">
        <f>IF(ISERROR(VLOOKUP($Q31,[4]Listas!$E$28:$F$35,2,FALSE)),"",(VLOOKUP($Q31,[4]Listas!$E$28:$F$35,2,FALSE)))</f>
        <v>0.8</v>
      </c>
      <c r="S31" s="871" t="str">
        <f t="shared" ref="S31" si="11">IF(O31="","",(CONCATENATE("R.INHERENTE
",(IF(AND($O31=0.2,$R31=0.2),1,(IF(AND($O31=0.2,$R31=0.4),6,(IF(AND($O31=0.2,$R31=0.6),11,(IF(AND($O31=0.2,$R31=0.8),16,(IF(AND($O31=0.2,$R31=1),21,(IF(AND($O31=0.4,$R31=0.2),2,(IF(AND($O31=0.4,$R31=0.4),7,(IF(AND($O31=0.4,$R31=0.6),12,(IF(AND($O31=0.4,$R31=0.8),17,(IF(AND($O31=0.4,$R31=1),22,(IF(AND($O31=0.6,$R31=0.2),3,(IF(AND($O31=0.6,$R31=0.4),8,(IF(AND($O31=0.6,$R31=0.6),13,(IF(AND($O31=0.6,$R31=0.8),18,(IF(AND($O31=0.6,$R31=1),23,(IF(AND($O31=0.8,$R31=0.2),4,(IF(AND($O31=0.8,$R31=0.4),9,(IF(AND($O31=0.8,$R31=0.6),14,(IF(AND($O31=0.8,$R31=0.8),19,(IF(AND($O31=0.8,$R31=1),24,(IF(AND($O31=1,$R31=0.2),5,(IF(AND($O31=1,$R31=0.4),10,(IF(AND($O31=1,$R31=0.6),15,(IF(AND($O31=1,$R31=0.8),20,(IF(AND($O31=1,$R31=1),25,"")))))))))))))))))))))))))))))))))))))))))))))))))))))</f>
        <v>R.INHERENTE
19</v>
      </c>
      <c r="T31" s="128">
        <f>+VLOOKUP($S31,[4]Listas!$D$112:$E$136,2,FALSE)</f>
        <v>19</v>
      </c>
      <c r="U31" s="174" t="s">
        <v>901</v>
      </c>
      <c r="V31" s="160" t="s">
        <v>849</v>
      </c>
      <c r="W31" s="835" t="s">
        <v>391</v>
      </c>
      <c r="X31" s="847"/>
      <c r="Y31" s="847"/>
      <c r="Z31" s="847">
        <v>15</v>
      </c>
      <c r="AA31" s="847"/>
      <c r="AB31" s="847"/>
      <c r="AC31" s="847"/>
      <c r="AD31" s="847"/>
      <c r="AE31" s="847"/>
      <c r="AF31" s="847">
        <v>15</v>
      </c>
      <c r="AG31" s="847"/>
      <c r="AH31" s="175">
        <f t="shared" ref="AH31:AH35" si="12">X31+Z31+AB31+AD31+AF31</f>
        <v>30</v>
      </c>
      <c r="AI31" s="176">
        <v>0.56000000000000005</v>
      </c>
      <c r="AJ31" s="799">
        <f>R31</f>
        <v>0.8</v>
      </c>
      <c r="AK31" s="851" t="s">
        <v>816</v>
      </c>
      <c r="AL31" s="851"/>
      <c r="AM31" s="830" t="s">
        <v>850</v>
      </c>
      <c r="AN31" s="830"/>
      <c r="AO31" s="851" t="s">
        <v>816</v>
      </c>
      <c r="AP31" s="851"/>
      <c r="AQ31" s="177" t="s">
        <v>902</v>
      </c>
      <c r="AR31" s="178" t="s">
        <v>172</v>
      </c>
      <c r="AS31" s="179" t="s">
        <v>903</v>
      </c>
      <c r="AT31" s="180" t="s">
        <v>904</v>
      </c>
      <c r="AU31" s="181" t="s">
        <v>905</v>
      </c>
      <c r="AV31" s="133">
        <f>+(IF(AND($AW31&gt;0,$AW31&lt;=0.2),0.2,(IF(AND($AW31&gt;0.2,$AW31&lt;=0.4),0.4,(IF(AND($AW31&gt;0.4,$AW31&lt;=0.6),0.6,(IF(AND($AW31&gt;0.6,$AW31&lt;=0.8),0.8,(IF($AW31&gt;0.8,1,""))))))))))</f>
        <v>0.4</v>
      </c>
      <c r="AW31" s="852">
        <f>+MIN(AI31:AI35)</f>
        <v>0.39200000000000002</v>
      </c>
      <c r="AX31" s="842" t="str">
        <f t="shared" ref="AX31" si="13">+(IF($AV31=0.2,"MUY BAJA",(IF($AV31=0.4,"BAJA",(IF($AV31=0.6,"MEDIA",(IF($AV31=0.8,"ALTA",(IF($AV31=1,"MUY ALTA",""))))))))))</f>
        <v>BAJA</v>
      </c>
      <c r="AY31" s="843">
        <f>+MIN(AJ31:AJ35)</f>
        <v>0.8</v>
      </c>
      <c r="AZ31" s="842" t="str">
        <f t="shared" ref="AZ31" si="14">+(IF($BC31=0.2,"MUY BAJA",(IF($BC31=0.4,"BAJA",(IF($BC31=0.6,"MEDIA",(IF($BC31=0.8,"ALTA",(IF($BC31=1,"MUY ALTA",""))))))))))</f>
        <v>ALTA</v>
      </c>
      <c r="BA31" s="844" t="str">
        <f t="shared" ref="BA31" si="15">IF($AV31="","",(CONCATENATE("R.RESIDUAL
",(IF(AND($AV31=0.2,$BC31=0.2),1,(IF(AND($AV31=0.2,$BC31=0.4),6,(IF(AND($AV31=0.2,$BC31=0.6),11,(IF(AND($AV31=0.2,$BC31=0.8),16,(IF(AND($AV31=0.2,$BC31=1),21,(IF(AND($AV31=0.4,$BC31=0.2),2,(IF(AND($AV31=0.4,$BC31=0.4),7,(IF(AND($AV31=0.4,$BC31=0.6),12,(IF(AND($AV31=0.4,$BC31=0.8),17,(IF(AND($AV31=0.4,$BC31=1),22,(IF(AND($AV31=0.6,$BC31=0.2),3,(IF(AND($AV31=0.6,$BC31=0.4),8,(IF(AND($AV31=0.6,$BC31=0.6),13,(IF(AND($AV31=0.6,$BC31=0.8),18,(IF(AND($AV31=0.6,$BC31=1),23,(IF(AND($AV31=0.8,$BC31=0.2),4,(IF(AND($AV31=0.8,$BC31=0.4),9,(IF(AND($AV31=0.8,$BC31=0.6),14,(IF(AND($AV31=0.8,$BC31=0.8),19,(IF(AND($AV31=0.8,$BC31=1),24,(IF(AND($AV31=1,$BC31=0.2),5,(IF(AND($AV31=1,$BC31=0.4),10,(IF(AND($AV31=1,$BC31=0.6),15,(IF(AND($AV31=1,$BC31=0.8),20,(IF(AND($AV31=1,$BC31=1),25,"")))))))))))))))))))))))))))))))))))))))))))))))))))))</f>
        <v>R.RESIDUAL
17</v>
      </c>
      <c r="BB31" s="845" t="s">
        <v>906</v>
      </c>
      <c r="BC31" s="133">
        <f>+(IF(AND($AY31&gt;0,$AY31&lt;=0.2),0.2,(IF(AND($AY31&gt;0.2,$AY31&lt;=0.4),0.4,(IF(AND($AY31&gt;0.4,$AY31&lt;=0.6),0.6,(IF(AND($AY31&gt;0.6,$AY31&lt;=0.8),0.8,(IF($AY31&gt;0.8,1,""))))))))))</f>
        <v>0.8</v>
      </c>
      <c r="BD31" s="101">
        <f>+VLOOKUP($BA31,[4]Listas!$F$112:$G$136,2,FALSE)</f>
        <v>17</v>
      </c>
      <c r="BE31" s="134">
        <v>1</v>
      </c>
      <c r="BF31" s="135" t="str">
        <f>IF(ISERROR(IF(S31="R.INHERENTE
5","R. INHERENTE",(IF(BA31="R.RESIDUAL
5","R. RESIDUAL"," ")))),"",(IF(S31="R.INHERENTE
5","R. INHERENTE",(IF(BA31="R.RESIDUAL
5","R. RESIDUAL"," ")))))</f>
        <v xml:space="preserve"> </v>
      </c>
      <c r="BG31" s="136" t="str">
        <f>IF(ISERROR(IF(S31="R.INHERENTE
10","R. INHERENTE",(IF(BA31="R.RESIDUAL
10","R. RESIDUAL"," ")))),"",(IF(S31="R.INHERENTE
10","R. INHERENTE",(IF(BA31="R.RESIDUAL
10","R. RESIDUAL"," ")))))</f>
        <v xml:space="preserve"> </v>
      </c>
      <c r="BH31" s="137" t="str">
        <f>IF(ISERROR(IF(S31="R.INHERENTE
15","R. INHERENTE",(IF(BA31="R.RESIDUAL
15","R. RESIDUAL"," ")))),"",(IF(S31="R.INHERENTE
15","R. INHERENTE",(IF(BA31="R.RESIDUAL
15","R. RESIDUAL"," ")))))</f>
        <v xml:space="preserve"> </v>
      </c>
      <c r="BI31" s="137" t="str">
        <f>IF(ISERROR(IF(S31="R.INHERENTE
20","R. INHERENTE",(IF(BA31="R.RESIDUAL
20","R. RESIDUAL"," ")))),"",(IF(S31="R.INHERENTE
20","R. INHERENTE",(IF(BA31="R.RESIDUAL
20","R. RESIDUAL"," ")))))</f>
        <v xml:space="preserve"> </v>
      </c>
      <c r="BJ31" s="138" t="str">
        <f>IF(ISERROR(IF(S31="R.INHERENTE
25","R. INHERENTE",(IF(BA31="R.RESIDUAL
25","R. RESIDUAL"," ")))),"",(IF(S31="R.INHERENTE
25","R. INHERENTE",(IF(BA31="R.RESIDUAL
25","R. RESIDUAL"," ")))))</f>
        <v xml:space="preserve"> </v>
      </c>
      <c r="BK31" s="110"/>
      <c r="BL31" s="872" t="s">
        <v>907</v>
      </c>
      <c r="BM31" s="875" t="s">
        <v>908</v>
      </c>
      <c r="BN31" s="876">
        <v>44682</v>
      </c>
      <c r="BO31" s="876">
        <v>44713</v>
      </c>
      <c r="BP31" s="839" t="s">
        <v>172</v>
      </c>
      <c r="BQ31" s="877" t="s">
        <v>909</v>
      </c>
      <c r="BR31" s="139"/>
      <c r="BS31" s="841" t="s">
        <v>910</v>
      </c>
      <c r="BT31" s="880" t="s">
        <v>911</v>
      </c>
      <c r="BU31" s="856" t="s">
        <v>912</v>
      </c>
      <c r="BV31" s="140"/>
      <c r="BW31" s="818"/>
      <c r="BX31" s="811"/>
      <c r="BY31" s="811"/>
      <c r="BZ31" s="811"/>
      <c r="CA31" s="811"/>
      <c r="CB31" s="811"/>
      <c r="CC31" s="811"/>
      <c r="CD31" s="811"/>
      <c r="CE31" s="811"/>
      <c r="CF31" s="811"/>
      <c r="CG31" s="811"/>
      <c r="CH31" s="811"/>
      <c r="CI31" s="811"/>
      <c r="CJ31" s="811"/>
      <c r="CK31" s="811"/>
      <c r="CL31" s="811"/>
      <c r="CM31" s="811"/>
      <c r="CN31" s="811"/>
      <c r="CO31" s="811"/>
      <c r="CP31" s="811"/>
      <c r="CQ31" s="806"/>
      <c r="CR31" s="141"/>
      <c r="CS31" s="808"/>
      <c r="CT31" s="821"/>
      <c r="CU31" s="821"/>
      <c r="CV31" s="821"/>
      <c r="CW31" s="821"/>
      <c r="CX31" s="821"/>
      <c r="CY31" s="821"/>
      <c r="CZ31" s="821"/>
      <c r="DA31" s="821"/>
      <c r="DB31" s="821"/>
      <c r="DC31" s="821"/>
      <c r="DD31" s="821"/>
      <c r="DE31" s="821"/>
      <c r="DF31" s="821"/>
      <c r="DG31" s="821"/>
      <c r="DH31" s="821"/>
      <c r="DI31" s="821"/>
      <c r="DJ31" s="821"/>
      <c r="DK31" s="821"/>
      <c r="DL31" s="821"/>
      <c r="DM31" s="821"/>
      <c r="DN31" s="821"/>
      <c r="DO31" s="821"/>
      <c r="DP31" s="821"/>
      <c r="DQ31" s="824"/>
      <c r="DR31" s="142"/>
      <c r="DS31" s="143"/>
      <c r="DT31" s="144"/>
      <c r="DU31" s="144"/>
      <c r="DV31" s="145"/>
    </row>
    <row r="32" spans="1:126" s="87" customFormat="1" ht="56.25" customHeight="1">
      <c r="B32" s="828"/>
      <c r="C32" s="1594"/>
      <c r="D32" s="1594"/>
      <c r="E32" s="1594"/>
      <c r="F32" s="1595"/>
      <c r="G32" s="1596"/>
      <c r="H32" s="182" t="s">
        <v>913</v>
      </c>
      <c r="I32" s="126" t="s">
        <v>843</v>
      </c>
      <c r="J32" s="1597"/>
      <c r="K32" s="780"/>
      <c r="L32" s="1654"/>
      <c r="M32" s="127"/>
      <c r="N32" s="759"/>
      <c r="O32" s="1599"/>
      <c r="P32" s="1600"/>
      <c r="Q32" s="1601"/>
      <c r="R32" s="1602"/>
      <c r="S32" s="1603"/>
      <c r="T32" s="128"/>
      <c r="U32" s="183" t="s">
        <v>914</v>
      </c>
      <c r="V32" s="1604" t="s">
        <v>849</v>
      </c>
      <c r="W32" s="836"/>
      <c r="X32" s="1605"/>
      <c r="Y32" s="1605"/>
      <c r="Z32" s="1605">
        <v>15</v>
      </c>
      <c r="AA32" s="1605"/>
      <c r="AB32" s="1605"/>
      <c r="AC32" s="1605"/>
      <c r="AD32" s="1605"/>
      <c r="AE32" s="1605"/>
      <c r="AF32" s="1605">
        <v>15</v>
      </c>
      <c r="AG32" s="1605"/>
      <c r="AH32" s="1606">
        <f t="shared" si="12"/>
        <v>30</v>
      </c>
      <c r="AI32" s="131">
        <v>0.39200000000000002</v>
      </c>
      <c r="AJ32" s="800"/>
      <c r="AK32" s="1607" t="s">
        <v>816</v>
      </c>
      <c r="AL32" s="1607"/>
      <c r="AM32" s="1594" t="s">
        <v>850</v>
      </c>
      <c r="AN32" s="1594"/>
      <c r="AO32" s="1607" t="s">
        <v>816</v>
      </c>
      <c r="AP32" s="1607"/>
      <c r="AQ32" s="184" t="s">
        <v>915</v>
      </c>
      <c r="AR32" s="132" t="s">
        <v>172</v>
      </c>
      <c r="AS32" s="185" t="s">
        <v>916</v>
      </c>
      <c r="AT32" s="186" t="s">
        <v>904</v>
      </c>
      <c r="AU32" s="187" t="s">
        <v>905</v>
      </c>
      <c r="AV32" s="101"/>
      <c r="AW32" s="804"/>
      <c r="AX32" s="1608"/>
      <c r="AY32" s="1609"/>
      <c r="AZ32" s="1608"/>
      <c r="BA32" s="1610"/>
      <c r="BB32" s="1611"/>
      <c r="BC32" s="146"/>
      <c r="BD32" s="147"/>
      <c r="BE32" s="134">
        <v>0.8</v>
      </c>
      <c r="BF32" s="359" t="str">
        <f>IF(ISERROR(IF(S31="R.INHERENTE
4","R. INHERENTE",(IF(BA31="R.RESIDUAL
4","R. RESIDUAL"," ")))),"",(IF(S31="R.INHERENTE
4","R. INHERENTE",(IF(BA31="R.RESIDUAL
4","R. RESIDUAL"," ")))))</f>
        <v xml:space="preserve"> </v>
      </c>
      <c r="BG32" s="1612" t="str">
        <f>IF(ISERROR(IF(S31="R.INHERENTE
9","R. INHERENTE",(IF(BA31="R.RESIDUAL
9","R. RESIDUAL"," ")))),"",(IF(S31="R.INHERENTE
9","R. INHERENTE",(IF(BA31="R.RESIDUAL
9","R. RESIDUAL"," ")))))</f>
        <v xml:space="preserve"> </v>
      </c>
      <c r="BH32" s="1613" t="str">
        <f>IF(ISERROR(IF(S31="R.INHERENTE
14","R. INHERENTE",(IF(BA31="R.RESIDUAL
14","R. RESIDUAL"," ")))),"",(IF(S31="R.INHERENTE
14","R. INHERENTE",(IF(BA31="R.RESIDUAL
14","R. RESIDUAL"," ")))))</f>
        <v xml:space="preserve"> </v>
      </c>
      <c r="BI32" s="1614" t="str">
        <f>IF(ISERROR(IF(S31="R.INHERENTE
19","R. INHERENTE",(IF(BA31="R.RESIDUAL
19","R. RESIDUAL"," ")))),"",(IF(S31="R.INHERENTE
19","R. INHERENTE",(IF(BA31="R.RESIDUAL
19","R. RESIDUAL"," ")))))</f>
        <v>R. INHERENTE</v>
      </c>
      <c r="BJ32" s="1615" t="str">
        <f>IF(ISERROR(IF(S31="R.INHERENTE
24","R. INHERENTE",(IF(BA31="R.RESIDUAL
24","R. RESIDUAL"," ")))),"",(IF(S31="R.INHERENTE
24","R. INHERENTE",(IF(BA31="R.RESIDUAL
24","R. RESIDUAL"," ")))))</f>
        <v xml:space="preserve"> </v>
      </c>
      <c r="BK32" s="110"/>
      <c r="BL32" s="873"/>
      <c r="BM32" s="1666"/>
      <c r="BN32" s="1616"/>
      <c r="BO32" s="1616"/>
      <c r="BP32" s="1616"/>
      <c r="BQ32" s="878"/>
      <c r="BR32" s="139"/>
      <c r="BS32" s="769"/>
      <c r="BT32" s="813"/>
      <c r="BU32" s="816"/>
      <c r="BV32" s="140"/>
      <c r="BW32" s="819"/>
      <c r="BX32" s="811"/>
      <c r="BY32" s="811"/>
      <c r="BZ32" s="811"/>
      <c r="CA32" s="811"/>
      <c r="CB32" s="811"/>
      <c r="CC32" s="811"/>
      <c r="CD32" s="811"/>
      <c r="CE32" s="811"/>
      <c r="CF32" s="811"/>
      <c r="CG32" s="811"/>
      <c r="CH32" s="811"/>
      <c r="CI32" s="811"/>
      <c r="CJ32" s="811"/>
      <c r="CK32" s="811"/>
      <c r="CL32" s="811"/>
      <c r="CM32" s="811"/>
      <c r="CN32" s="811"/>
      <c r="CO32" s="811"/>
      <c r="CP32" s="811"/>
      <c r="CQ32" s="806"/>
      <c r="CR32" s="141"/>
      <c r="CS32" s="809"/>
      <c r="CT32" s="822"/>
      <c r="CU32" s="822"/>
      <c r="CV32" s="822"/>
      <c r="CW32" s="822"/>
      <c r="CX32" s="822"/>
      <c r="CY32" s="822"/>
      <c r="CZ32" s="822"/>
      <c r="DA32" s="822"/>
      <c r="DB32" s="822"/>
      <c r="DC32" s="822"/>
      <c r="DD32" s="822"/>
      <c r="DE32" s="822"/>
      <c r="DF32" s="822"/>
      <c r="DG32" s="822"/>
      <c r="DH32" s="822"/>
      <c r="DI32" s="822"/>
      <c r="DJ32" s="822"/>
      <c r="DK32" s="822"/>
      <c r="DL32" s="822"/>
      <c r="DM32" s="822"/>
      <c r="DN32" s="822"/>
      <c r="DO32" s="822"/>
      <c r="DP32" s="822"/>
      <c r="DQ32" s="825"/>
      <c r="DR32" s="142"/>
      <c r="DS32" s="360"/>
      <c r="DT32" s="1617"/>
      <c r="DU32" s="1617"/>
      <c r="DV32" s="1618"/>
    </row>
    <row r="33" spans="1:126" s="87" customFormat="1" ht="56.25" customHeight="1">
      <c r="B33" s="828"/>
      <c r="C33" s="1594"/>
      <c r="D33" s="1594"/>
      <c r="E33" s="1594"/>
      <c r="F33" s="1595"/>
      <c r="G33" s="1596"/>
      <c r="H33" s="182"/>
      <c r="I33" s="126"/>
      <c r="J33" s="1597"/>
      <c r="K33" s="780"/>
      <c r="L33" s="1654"/>
      <c r="M33" s="127"/>
      <c r="N33" s="759"/>
      <c r="O33" s="1599"/>
      <c r="P33" s="1600"/>
      <c r="Q33" s="1601"/>
      <c r="R33" s="1602"/>
      <c r="S33" s="1603"/>
      <c r="T33" s="128"/>
      <c r="U33" s="358"/>
      <c r="V33" s="1604"/>
      <c r="W33" s="836"/>
      <c r="X33" s="1605"/>
      <c r="Y33" s="1605"/>
      <c r="Z33" s="1605"/>
      <c r="AA33" s="1605"/>
      <c r="AB33" s="1605"/>
      <c r="AC33" s="1605"/>
      <c r="AD33" s="1605"/>
      <c r="AE33" s="1605"/>
      <c r="AF33" s="1605"/>
      <c r="AG33" s="1605"/>
      <c r="AH33" s="1606">
        <f t="shared" si="12"/>
        <v>0</v>
      </c>
      <c r="AI33" s="131"/>
      <c r="AJ33" s="800"/>
      <c r="AK33" s="1607"/>
      <c r="AL33" s="1607"/>
      <c r="AM33" s="1594"/>
      <c r="AN33" s="1594"/>
      <c r="AO33" s="1607"/>
      <c r="AP33" s="1607"/>
      <c r="AQ33" s="1590"/>
      <c r="AR33" s="132"/>
      <c r="AS33" s="1591"/>
      <c r="AT33" s="1592"/>
      <c r="AU33" s="1593"/>
      <c r="AV33" s="101"/>
      <c r="AW33" s="804"/>
      <c r="AX33" s="1608"/>
      <c r="AY33" s="1609"/>
      <c r="AZ33" s="1608"/>
      <c r="BA33" s="1610"/>
      <c r="BB33" s="1611"/>
      <c r="BC33" s="146"/>
      <c r="BD33" s="147"/>
      <c r="BE33" s="134">
        <v>0.60000000000000009</v>
      </c>
      <c r="BF33" s="359" t="str">
        <f>IF(ISERROR(IF(S31="R.INHERENTE
3","R. INHERENTE",(IF(BA31="R.RESIDUAL
3","R. RESIDUAL"," ")))),"",(IF(S31="R.INHERENTE
3","R. INHERENTE",(IF(BA31="R.RESIDUAL
3","R. RESIDUAL"," ")))))</f>
        <v xml:space="preserve"> </v>
      </c>
      <c r="BG33" s="1612" t="str">
        <f>IF(ISERROR(IF(S31="R.INHERENTE
8","R. INHERENTE",(IF(BA31="R.RESIDUAL
8","R. RESIDUAL"," ")))),"",(IF(S31="R.INHERENTE
8","R. INHERENTE",(IF(BA31="R.RESIDUAL
8","R. RESIDUAL"," ")))))</f>
        <v xml:space="preserve"> </v>
      </c>
      <c r="BH33" s="1613" t="str">
        <f>IF(ISERROR(IF(S31="R.INHERENTE
13","R. INHERENTE",(IF(BA31="R.RESIDUAL
13","R. RESIDUAL"," ")))),"",(IF(S31="R.INHERENTE
13","R. INHERENTE",(IF(BA31="R.RESIDUAL
13","R. RESIDUAL"," ")))))</f>
        <v xml:space="preserve"> </v>
      </c>
      <c r="BI33" s="1614" t="str">
        <f>IF(ISERROR(IF(S31="R.INHERENTE
18","R. INHERENTE",(IF(BA31="R.RESIDUAL
18","R. RESIDUAL"," ")))),"",(IF(S31="R.INHERENTE
18","R. INHERENTE",(IF(BA31="R.RESIDUAL
18","R. RESIDUAL"," ")))))</f>
        <v xml:space="preserve"> </v>
      </c>
      <c r="BJ33" s="1615" t="str">
        <f>IF(ISERROR(IF(S31="R.INHERENTE
23","R. INHERENTE",(IF(BA31="R.RESIDUAL
23","R. RESIDUAL"," ")))),"",(IF(S31="R.INHERENTE
23","R. INHERENTE",(IF(BA31="R.RESIDUAL
23","R. RESIDUAL"," ")))))</f>
        <v xml:space="preserve"> </v>
      </c>
      <c r="BK33" s="110"/>
      <c r="BL33" s="873"/>
      <c r="BM33" s="1666"/>
      <c r="BN33" s="1616"/>
      <c r="BO33" s="1616"/>
      <c r="BP33" s="1616"/>
      <c r="BQ33" s="878"/>
      <c r="BR33" s="139"/>
      <c r="BS33" s="769"/>
      <c r="BT33" s="813"/>
      <c r="BU33" s="816"/>
      <c r="BV33" s="140"/>
      <c r="BW33" s="819"/>
      <c r="BX33" s="811"/>
      <c r="BY33" s="811"/>
      <c r="BZ33" s="811"/>
      <c r="CA33" s="811"/>
      <c r="CB33" s="811"/>
      <c r="CC33" s="811"/>
      <c r="CD33" s="811"/>
      <c r="CE33" s="811"/>
      <c r="CF33" s="811"/>
      <c r="CG33" s="811"/>
      <c r="CH33" s="811"/>
      <c r="CI33" s="811"/>
      <c r="CJ33" s="811"/>
      <c r="CK33" s="811"/>
      <c r="CL33" s="811"/>
      <c r="CM33" s="811"/>
      <c r="CN33" s="811"/>
      <c r="CO33" s="811"/>
      <c r="CP33" s="811"/>
      <c r="CQ33" s="806"/>
      <c r="CR33" s="141"/>
      <c r="CS33" s="809"/>
      <c r="CT33" s="822"/>
      <c r="CU33" s="822"/>
      <c r="CV33" s="822"/>
      <c r="CW33" s="822"/>
      <c r="CX33" s="822"/>
      <c r="CY33" s="822"/>
      <c r="CZ33" s="822"/>
      <c r="DA33" s="822"/>
      <c r="DB33" s="822"/>
      <c r="DC33" s="822"/>
      <c r="DD33" s="822"/>
      <c r="DE33" s="822"/>
      <c r="DF33" s="822"/>
      <c r="DG33" s="822"/>
      <c r="DH33" s="822"/>
      <c r="DI33" s="822"/>
      <c r="DJ33" s="822"/>
      <c r="DK33" s="822"/>
      <c r="DL33" s="822"/>
      <c r="DM33" s="822"/>
      <c r="DN33" s="822"/>
      <c r="DO33" s="822"/>
      <c r="DP33" s="822"/>
      <c r="DQ33" s="825"/>
      <c r="DR33" s="142"/>
      <c r="DS33" s="360"/>
      <c r="DT33" s="1617"/>
      <c r="DU33" s="1617"/>
      <c r="DV33" s="1618"/>
    </row>
    <row r="34" spans="1:126" s="87" customFormat="1" ht="56.25" customHeight="1">
      <c r="B34" s="828"/>
      <c r="C34" s="1594"/>
      <c r="D34" s="1594"/>
      <c r="E34" s="1594"/>
      <c r="F34" s="1595"/>
      <c r="G34" s="1596"/>
      <c r="H34" s="1589"/>
      <c r="I34" s="126"/>
      <c r="J34" s="1597"/>
      <c r="K34" s="780"/>
      <c r="L34" s="1654"/>
      <c r="M34" s="127"/>
      <c r="N34" s="759"/>
      <c r="O34" s="1599"/>
      <c r="P34" s="1600"/>
      <c r="Q34" s="1601"/>
      <c r="R34" s="1602"/>
      <c r="S34" s="1603"/>
      <c r="T34" s="128"/>
      <c r="U34" s="358"/>
      <c r="V34" s="1604"/>
      <c r="W34" s="836"/>
      <c r="X34" s="1605"/>
      <c r="Y34" s="1605"/>
      <c r="Z34" s="1605"/>
      <c r="AA34" s="1605"/>
      <c r="AB34" s="1605"/>
      <c r="AC34" s="1605"/>
      <c r="AD34" s="1605"/>
      <c r="AE34" s="1605"/>
      <c r="AF34" s="1605"/>
      <c r="AG34" s="1605"/>
      <c r="AH34" s="1606">
        <f t="shared" si="12"/>
        <v>0</v>
      </c>
      <c r="AI34" s="131"/>
      <c r="AJ34" s="800"/>
      <c r="AK34" s="1607"/>
      <c r="AL34" s="1607"/>
      <c r="AM34" s="1594"/>
      <c r="AN34" s="1594"/>
      <c r="AO34" s="1607"/>
      <c r="AP34" s="1607"/>
      <c r="AQ34" s="1590"/>
      <c r="AR34" s="132"/>
      <c r="AS34" s="1591"/>
      <c r="AT34" s="1592"/>
      <c r="AU34" s="1593"/>
      <c r="AV34" s="101"/>
      <c r="AW34" s="804"/>
      <c r="AX34" s="1608"/>
      <c r="AY34" s="1609"/>
      <c r="AZ34" s="1608"/>
      <c r="BA34" s="1610"/>
      <c r="BB34" s="1611"/>
      <c r="BC34" s="146"/>
      <c r="BD34" s="147"/>
      <c r="BE34" s="134">
        <v>0.4</v>
      </c>
      <c r="BF34" s="359" t="str">
        <f>IF(ISERROR(IF(S31="R.INHERENTE
2","R. INHERENTE",(IF(BA31="R.RESIDUAL
2","R. RESIDUAL"," ")))),"",(IF(S31="R.INHERENTE
2","R. INHERENTE",(IF(BA31="R.RESIDUAL
2","R. RESIDUAL"," ")))))</f>
        <v xml:space="preserve"> </v>
      </c>
      <c r="BG34" s="1612" t="str">
        <f>IF(ISERROR(IF(S31="R.INHERENTE
7","R. INHERENTE",(IF(BA31="R.RESIDUAL
7","R. RESIDUAL"," ")))),"",(IF(S31="R.INHERENTE
7","R. INHERENTE",(IF(BA31="R.RESIDUAL
7","R. RESIDUAL"," ")))))</f>
        <v xml:space="preserve"> </v>
      </c>
      <c r="BH34" s="1619" t="str">
        <f>IF(ISERROR(IF(S31="R.INHERENTE
12","R. INHERENTE",(IF(BA31="R.RESIDUAL
12","R. RESIDUAL"," ")))),"",(IF(S31="R.INHERENTE
12","R. INHERENTE",(IF(BA31="R.RESIDUAL
12","R. RESIDUAL"," ")))))</f>
        <v xml:space="preserve"> </v>
      </c>
      <c r="BI34" s="1613" t="str">
        <f>IF(ISERROR(IF(S31="R.INHERENTE
17","R. INHERENTE",(IF(BA31="R.RESIDUAL
17","R. RESIDUAL"," ")))),"",(IF(S31="R.INHERENTE
17","R. INHERENTE",(IF(BA31="R.RESIDUAL
17","R. RESIDUAL"," ")))))</f>
        <v>R. RESIDUAL</v>
      </c>
      <c r="BJ34" s="1615" t="str">
        <f>IF(ISERROR(IF(S31="R.INHERENTE
22","R. INHERENTE",(IF(BA31="R.RESIDUAL
22","R. RESIDUAL"," ")))),"",(IF(S31="R.INHERENTE
22","R. INHERENTE",(IF(BA31="R.RESIDUAL
22","R. RESIDUAL"," ")))))</f>
        <v xml:space="preserve"> </v>
      </c>
      <c r="BK34" s="110"/>
      <c r="BL34" s="873"/>
      <c r="BM34" s="1666"/>
      <c r="BN34" s="1616"/>
      <c r="BO34" s="1616"/>
      <c r="BP34" s="1616"/>
      <c r="BQ34" s="878"/>
      <c r="BR34" s="139"/>
      <c r="BS34" s="769"/>
      <c r="BT34" s="813"/>
      <c r="BU34" s="816"/>
      <c r="BV34" s="140"/>
      <c r="BW34" s="819"/>
      <c r="BX34" s="811"/>
      <c r="BY34" s="811"/>
      <c r="BZ34" s="811"/>
      <c r="CA34" s="811"/>
      <c r="CB34" s="811"/>
      <c r="CC34" s="811"/>
      <c r="CD34" s="811"/>
      <c r="CE34" s="811"/>
      <c r="CF34" s="811"/>
      <c r="CG34" s="811"/>
      <c r="CH34" s="811"/>
      <c r="CI34" s="811"/>
      <c r="CJ34" s="811"/>
      <c r="CK34" s="811"/>
      <c r="CL34" s="811"/>
      <c r="CM34" s="811"/>
      <c r="CN34" s="811"/>
      <c r="CO34" s="811"/>
      <c r="CP34" s="811"/>
      <c r="CQ34" s="806"/>
      <c r="CR34" s="141"/>
      <c r="CS34" s="809"/>
      <c r="CT34" s="822"/>
      <c r="CU34" s="822"/>
      <c r="CV34" s="822"/>
      <c r="CW34" s="822"/>
      <c r="CX34" s="822"/>
      <c r="CY34" s="822"/>
      <c r="CZ34" s="822"/>
      <c r="DA34" s="822"/>
      <c r="DB34" s="822"/>
      <c r="DC34" s="822"/>
      <c r="DD34" s="822"/>
      <c r="DE34" s="822"/>
      <c r="DF34" s="822"/>
      <c r="DG34" s="822"/>
      <c r="DH34" s="822"/>
      <c r="DI34" s="822"/>
      <c r="DJ34" s="822"/>
      <c r="DK34" s="822"/>
      <c r="DL34" s="822"/>
      <c r="DM34" s="822"/>
      <c r="DN34" s="822"/>
      <c r="DO34" s="822"/>
      <c r="DP34" s="822"/>
      <c r="DQ34" s="825"/>
      <c r="DR34" s="142"/>
      <c r="DS34" s="360"/>
      <c r="DT34" s="1617"/>
      <c r="DU34" s="1617"/>
      <c r="DV34" s="1618"/>
    </row>
    <row r="35" spans="1:126" s="87" customFormat="1" ht="56.25" customHeight="1" thickBot="1">
      <c r="B35" s="829"/>
      <c r="C35" s="1620"/>
      <c r="D35" s="1620"/>
      <c r="E35" s="1620"/>
      <c r="F35" s="1621"/>
      <c r="G35" s="1622"/>
      <c r="H35" s="1623"/>
      <c r="I35" s="188"/>
      <c r="J35" s="1624"/>
      <c r="K35" s="781"/>
      <c r="L35" s="1664"/>
      <c r="M35" s="127"/>
      <c r="N35" s="760"/>
      <c r="O35" s="1626"/>
      <c r="P35" s="1627"/>
      <c r="Q35" s="1628"/>
      <c r="R35" s="1629"/>
      <c r="S35" s="1630"/>
      <c r="T35" s="128"/>
      <c r="U35" s="148"/>
      <c r="V35" s="1631"/>
      <c r="W35" s="837"/>
      <c r="X35" s="1632"/>
      <c r="Y35" s="1632"/>
      <c r="Z35" s="1632"/>
      <c r="AA35" s="1632"/>
      <c r="AB35" s="1632"/>
      <c r="AC35" s="1632"/>
      <c r="AD35" s="1632"/>
      <c r="AE35" s="1632"/>
      <c r="AF35" s="1632"/>
      <c r="AG35" s="1632"/>
      <c r="AH35" s="1633">
        <f t="shared" si="12"/>
        <v>0</v>
      </c>
      <c r="AI35" s="149"/>
      <c r="AJ35" s="801"/>
      <c r="AK35" s="1634"/>
      <c r="AL35" s="1634"/>
      <c r="AM35" s="1620"/>
      <c r="AN35" s="1620"/>
      <c r="AO35" s="1634"/>
      <c r="AP35" s="1634"/>
      <c r="AQ35" s="1635"/>
      <c r="AR35" s="150"/>
      <c r="AS35" s="1636"/>
      <c r="AT35" s="1637"/>
      <c r="AU35" s="1638"/>
      <c r="AV35" s="101"/>
      <c r="AW35" s="805"/>
      <c r="AX35" s="1639"/>
      <c r="AY35" s="1640"/>
      <c r="AZ35" s="1639"/>
      <c r="BA35" s="1641"/>
      <c r="BB35" s="1642"/>
      <c r="BC35" s="146"/>
      <c r="BD35" s="147"/>
      <c r="BE35" s="151">
        <v>0.2</v>
      </c>
      <c r="BF35" s="152" t="str">
        <f>IF(ISERROR(IF(S31="R.INHERENTE
1","R. INHERENTE",(IF(BA31="R.RESIDUAL
1","R. RESIDUAL"," ")))),"",(IF(S31="R.INHERENTE
1","R. INHERENTE",(IF(BA31="R.RESIDUAL
1","R. RESIDUAL"," ")))))</f>
        <v xml:space="preserve"> </v>
      </c>
      <c r="BG35" s="1643" t="str">
        <f>IF(ISERROR(IF(S31="R.INHERENTE
6","R. INHERENTE",(IF(BA31="R.RESIDUAL
6","R. RESIDUAL"," ")))),"",(IF(S31="R.INHERENTE
6","R. INHERENTE",(IF(BA31="R.RESIDUAL
6","R. RESIDUAL"," ")))))</f>
        <v xml:space="preserve"> </v>
      </c>
      <c r="BH35" s="1644" t="str">
        <f>IF(ISERROR(IF(S31="R.INHERENTE
11","R. INHERENTE",(IF(BA31="R.RESIDUAL
11","R. RESIDUAL"," ")))),"",(IF(S31="R.INHERENTE
11","R. INHERENTE",(IF(BA31="R.RESIDUAL
11","R. RESIDUAL"," ")))))</f>
        <v xml:space="preserve"> </v>
      </c>
      <c r="BI35" s="1645" t="str">
        <f>IF(ISERROR(IF(S31="R.INHERENTE
16","R. INHERENTE",(IF(BA31="R.RESIDUAL
16","R. RESIDUAL"," ")))),"",(IF(S31="R.INHERENTE
16","R. INHERENTE",(IF(BA31="R.RESIDUAL
16","R. RESIDUAL"," ")))))</f>
        <v xml:space="preserve"> </v>
      </c>
      <c r="BJ35" s="1646" t="str">
        <f>IF(ISERROR(IF(S31="R.INHERENTE
21","R. INHERENTE",(IF(BA31="R.RESIDUAL
21","R. RESIDUAL"," ")))),"",(IF(S31="R.INHERENTE
21","R. INHERENTE",(IF(BA31="R.RESIDUAL
21","R. RESIDUAL"," ")))))</f>
        <v xml:space="preserve"> </v>
      </c>
      <c r="BK35" s="110"/>
      <c r="BL35" s="874"/>
      <c r="BM35" s="1667"/>
      <c r="BN35" s="1647"/>
      <c r="BO35" s="1647"/>
      <c r="BP35" s="1647"/>
      <c r="BQ35" s="879"/>
      <c r="BR35" s="153"/>
      <c r="BS35" s="770"/>
      <c r="BT35" s="814"/>
      <c r="BU35" s="817"/>
      <c r="BV35" s="140"/>
      <c r="BW35" s="820"/>
      <c r="BX35" s="812"/>
      <c r="BY35" s="812"/>
      <c r="BZ35" s="812"/>
      <c r="CA35" s="812"/>
      <c r="CB35" s="812"/>
      <c r="CC35" s="812"/>
      <c r="CD35" s="812"/>
      <c r="CE35" s="812"/>
      <c r="CF35" s="812"/>
      <c r="CG35" s="812"/>
      <c r="CH35" s="812"/>
      <c r="CI35" s="812"/>
      <c r="CJ35" s="812"/>
      <c r="CK35" s="812"/>
      <c r="CL35" s="812"/>
      <c r="CM35" s="812"/>
      <c r="CN35" s="812"/>
      <c r="CO35" s="812"/>
      <c r="CP35" s="812"/>
      <c r="CQ35" s="807"/>
      <c r="CR35" s="141"/>
      <c r="CS35" s="810"/>
      <c r="CT35" s="823"/>
      <c r="CU35" s="823"/>
      <c r="CV35" s="823"/>
      <c r="CW35" s="823"/>
      <c r="CX35" s="823"/>
      <c r="CY35" s="823"/>
      <c r="CZ35" s="823"/>
      <c r="DA35" s="823"/>
      <c r="DB35" s="823"/>
      <c r="DC35" s="823"/>
      <c r="DD35" s="823"/>
      <c r="DE35" s="823"/>
      <c r="DF35" s="823"/>
      <c r="DG35" s="823"/>
      <c r="DH35" s="823"/>
      <c r="DI35" s="823"/>
      <c r="DJ35" s="823"/>
      <c r="DK35" s="823"/>
      <c r="DL35" s="823"/>
      <c r="DM35" s="823"/>
      <c r="DN35" s="823"/>
      <c r="DO35" s="823"/>
      <c r="DP35" s="823"/>
      <c r="DQ35" s="826"/>
      <c r="DR35" s="142"/>
      <c r="DS35" s="154"/>
      <c r="DT35" s="1648"/>
      <c r="DU35" s="1648"/>
      <c r="DV35" s="1649"/>
    </row>
    <row r="36" spans="1:126" ht="19.5" customHeight="1" thickBot="1">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F36" s="156">
        <v>0.2</v>
      </c>
      <c r="BG36" s="157">
        <v>0.4</v>
      </c>
      <c r="BH36" s="157">
        <v>0.60000000000000009</v>
      </c>
      <c r="BI36" s="157">
        <v>0.8</v>
      </c>
      <c r="BJ36" s="157">
        <v>1</v>
      </c>
    </row>
    <row r="37" spans="1:126" ht="69" customHeight="1">
      <c r="A37" s="87"/>
      <c r="B37" s="827">
        <v>4</v>
      </c>
      <c r="C37" s="830" t="s">
        <v>895</v>
      </c>
      <c r="D37" s="830" t="s">
        <v>896</v>
      </c>
      <c r="E37" s="830" t="s">
        <v>839</v>
      </c>
      <c r="F37" s="831" t="s">
        <v>840</v>
      </c>
      <c r="G37" s="832" t="s">
        <v>917</v>
      </c>
      <c r="H37" s="158" t="s">
        <v>918</v>
      </c>
      <c r="I37" s="126" t="s">
        <v>843</v>
      </c>
      <c r="J37" s="778" t="str">
        <f>IF(F37="","",(CONCATENATE("Posibilidad de afectación ",F37," ",G37," ",H37," ",H38," ",H39," ",H40," ",H41)))</f>
        <v xml:space="preserve">Posibilidad de afectación Económica y Reputacional  por alteración o falsedad en documento público debido a que en cumplimiento de sus actividades, funciones o poder otorgado,  allegue como prueba, algún documental que contenga una falsedad, oculte total o parcialmente la verdad, y la ausencia de integridad y ética de los colaboradores del proceso   </v>
      </c>
      <c r="K37" s="779" t="s">
        <v>844</v>
      </c>
      <c r="L37" s="757" t="s">
        <v>899</v>
      </c>
      <c r="M37" s="127"/>
      <c r="N37" s="866" t="s">
        <v>919</v>
      </c>
      <c r="O37" s="867">
        <f>IF(ISERROR(VLOOKUP($N37,[4]Listas!$E$20:$F$24,2,FALSE)),"",(VLOOKUP($N37,[4]Listas!$E$20:$F$24,2,FALSE)))</f>
        <v>1</v>
      </c>
      <c r="P37" s="868" t="str">
        <f>IF(ISERROR(VLOOKUP($O37,[4]Listas!$E$3:$F$7,2,FALSE)),"",(VLOOKUP($O37,[4]Listas!$E$3:$F$7,2,FALSE)))</f>
        <v>MUY ALTA 
Se espera que el evento ocurra en la mayoría de las circunstancias.</v>
      </c>
      <c r="Q37" s="869" t="s">
        <v>847</v>
      </c>
      <c r="R37" s="870">
        <f>IF(ISERROR(VLOOKUP($Q37,[4]Listas!$E$28:$F$35,2,FALSE)),"",(VLOOKUP($Q37,[4]Listas!$E$28:$F$35,2,FALSE)))</f>
        <v>1</v>
      </c>
      <c r="S37" s="871" t="str">
        <f t="shared" ref="S37" si="16">IF(O37="","",(CONCATENATE("R.INHERENTE
",(IF(AND($O37=0.2,$R37=0.2),1,(IF(AND($O37=0.2,$R37=0.4),6,(IF(AND($O37=0.2,$R37=0.6),11,(IF(AND($O37=0.2,$R37=0.8),16,(IF(AND($O37=0.2,$R37=1),21,(IF(AND($O37=0.4,$R37=0.2),2,(IF(AND($O37=0.4,$R37=0.4),7,(IF(AND($O37=0.4,$R37=0.6),12,(IF(AND($O37=0.4,$R37=0.8),17,(IF(AND($O37=0.4,$R37=1),22,(IF(AND($O37=0.6,$R37=0.2),3,(IF(AND($O37=0.6,$R37=0.4),8,(IF(AND($O37=0.6,$R37=0.6),13,(IF(AND($O37=0.6,$R37=0.8),18,(IF(AND($O37=0.6,$R37=1),23,(IF(AND($O37=0.8,$R37=0.2),4,(IF(AND($O37=0.8,$R37=0.4),9,(IF(AND($O37=0.8,$R37=0.6),14,(IF(AND($O37=0.8,$R37=0.8),19,(IF(AND($O37=0.8,$R37=1),24,(IF(AND($O37=1,$R37=0.2),5,(IF(AND($O37=1,$R37=0.4),10,(IF(AND($O37=1,$R37=0.6),15,(IF(AND($O37=1,$R37=0.8),20,(IF(AND($O37=1,$R37=1),25,"")))))))))))))))))))))))))))))))))))))))))))))))))))))</f>
        <v>R.INHERENTE
25</v>
      </c>
      <c r="T37" s="128">
        <f>+VLOOKUP($S37,[4]Listas!$D$112:$E$136,2,FALSE)</f>
        <v>25</v>
      </c>
      <c r="U37" s="174" t="s">
        <v>920</v>
      </c>
      <c r="V37" s="160" t="s">
        <v>849</v>
      </c>
      <c r="W37" s="835" t="s">
        <v>391</v>
      </c>
      <c r="X37" s="847"/>
      <c r="Y37" s="847"/>
      <c r="Z37" s="847"/>
      <c r="AA37" s="847"/>
      <c r="AB37" s="847">
        <v>10</v>
      </c>
      <c r="AC37" s="847"/>
      <c r="AD37" s="847"/>
      <c r="AE37" s="847"/>
      <c r="AF37" s="847">
        <v>15</v>
      </c>
      <c r="AG37" s="847"/>
      <c r="AH37" s="161">
        <f>X37+Z37+AB37+AD37+AF37</f>
        <v>25</v>
      </c>
      <c r="AI37" s="189">
        <v>0.75</v>
      </c>
      <c r="AJ37" s="848">
        <f>R37</f>
        <v>1</v>
      </c>
      <c r="AK37" s="851" t="s">
        <v>817</v>
      </c>
      <c r="AL37" s="851"/>
      <c r="AM37" s="830" t="s">
        <v>921</v>
      </c>
      <c r="AN37" s="830"/>
      <c r="AO37" s="851" t="s">
        <v>817</v>
      </c>
      <c r="AP37" s="851"/>
      <c r="AQ37" s="177" t="s">
        <v>922</v>
      </c>
      <c r="AR37" s="178" t="s">
        <v>172</v>
      </c>
      <c r="AS37" s="179" t="s">
        <v>923</v>
      </c>
      <c r="AT37" s="180" t="s">
        <v>904</v>
      </c>
      <c r="AU37" s="187" t="s">
        <v>924</v>
      </c>
      <c r="AV37" s="133">
        <f t="shared" ref="AV37" si="17">+(IF(AND($AW37&gt;0,$AW37&lt;=0.2),0.2,(IF(AND($AW37&gt;0.2,$AW37&lt;=0.4),0.4,(IF(AND($AW37&gt;0.4,$AW37&lt;=0.6),0.6,(IF(AND($AW37&gt;0.6,$AW37&lt;=0.8),0.8,(IF($AW37&gt;0.8,1,""))))))))))</f>
        <v>0.8</v>
      </c>
      <c r="AW37" s="852">
        <f t="shared" ref="AW37" si="18">+MIN(AI37:AI41)</f>
        <v>0.75</v>
      </c>
      <c r="AX37" s="842" t="str">
        <f t="shared" ref="AX37" si="19">+(IF($AV37=0.2,"MUY BAJA",(IF($AV37=0.4,"BAJA",(IF($AV37=0.6,"MEDIA",(IF($AV37=0.8,"ALTA",(IF($AV37=1,"MUY ALTA",""))))))))))</f>
        <v>ALTA</v>
      </c>
      <c r="AY37" s="843">
        <f t="shared" ref="AY37" si="20">+MIN(AJ37:AJ41)</f>
        <v>1</v>
      </c>
      <c r="AZ37" s="842" t="str">
        <f t="shared" ref="AZ37" si="21">+(IF($BC37=0.2,"MUY BAJA",(IF($BC37=0.4,"BAJA",(IF($BC37=0.6,"MEDIA",(IF($BC37=0.8,"ALTA",(IF($BC37=1,"MUY ALTA",""))))))))))</f>
        <v>MUY ALTA</v>
      </c>
      <c r="BA37" s="844" t="str">
        <f t="shared" ref="BA37" si="22">IF($AV37="","",(CONCATENATE("R.RESIDUAL
",(IF(AND($AV37=0.2,$BC37=0.2),1,(IF(AND($AV37=0.2,$BC37=0.4),6,(IF(AND($AV37=0.2,$BC37=0.6),11,(IF(AND($AV37=0.2,$BC37=0.8),16,(IF(AND($AV37=0.2,$BC37=1),21,(IF(AND($AV37=0.4,$BC37=0.2),2,(IF(AND($AV37=0.4,$BC37=0.4),7,(IF(AND($AV37=0.4,$BC37=0.6),12,(IF(AND($AV37=0.4,$BC37=0.8),17,(IF(AND($AV37=0.4,$BC37=1),22,(IF(AND($AV37=0.6,$BC37=0.2),3,(IF(AND($AV37=0.6,$BC37=0.4),8,(IF(AND($AV37=0.6,$BC37=0.6),13,(IF(AND($AV37=0.6,$BC37=0.8),18,(IF(AND($AV37=0.6,$BC37=1),23,(IF(AND($AV37=0.8,$BC37=0.2),4,(IF(AND($AV37=0.8,$BC37=0.4),9,(IF(AND($AV37=0.8,$BC37=0.6),14,(IF(AND($AV37=0.8,$BC37=0.8),19,(IF(AND($AV37=0.8,$BC37=1),24,(IF(AND($AV37=1,$BC37=0.2),5,(IF(AND($AV37=1,$BC37=0.4),10,(IF(AND($AV37=1,$BC37=0.6),15,(IF(AND($AV37=1,$BC37=0.8),20,(IF(AND($AV37=1,$BC37=1),25,"")))))))))))))))))))))))))))))))))))))))))))))))))))))</f>
        <v>R.RESIDUAL
24</v>
      </c>
      <c r="BB37" s="845" t="s">
        <v>906</v>
      </c>
      <c r="BC37" s="133">
        <f t="shared" ref="BC37" si="23">+(IF(AND($AY37&gt;0,$AY37&lt;=0.2),0.2,(IF(AND($AY37&gt;0.2,$AY37&lt;=0.4),0.4,(IF(AND($AY37&gt;0.4,$AY37&lt;=0.6),0.6,(IF(AND($AY37&gt;0.6,$AY37&lt;=0.8),0.8,(IF($AY37&gt;0.8,1,""))))))))))</f>
        <v>1</v>
      </c>
      <c r="BD37" s="101">
        <f>+VLOOKUP($BA37,[4]Listas!$F$112:$G$136,2,FALSE)</f>
        <v>24</v>
      </c>
      <c r="BE37" s="134">
        <v>1</v>
      </c>
      <c r="BF37" s="135" t="str">
        <f>IF(ISERROR(IF(S37="R.INHERENTE
5","R. INHERENTE",(IF(BA37="R.RESIDUAL
5","R. RESIDUAL"," ")))),"",(IF(S37="R.INHERENTE
5","R. INHERENTE",(IF(BA37="R.RESIDUAL
5","R. RESIDUAL"," ")))))</f>
        <v xml:space="preserve"> </v>
      </c>
      <c r="BG37" s="136" t="str">
        <f>IF(ISERROR(IF(S37="R.INHERENTE
10","R. INHERENTE",(IF(BA37="R.RESIDUAL
10","R. RESIDUAL"," ")))),"",(IF(S37="R.INHERENTE
10","R. INHERENTE",(IF(BA37="R.RESIDUAL
10","R. RESIDUAL"," ")))))</f>
        <v xml:space="preserve"> </v>
      </c>
      <c r="BH37" s="137" t="str">
        <f>IF(ISERROR(IF(S37="R.INHERENTE
15","R. INHERENTE",(IF(BA37="R.RESIDUAL
15","R. RESIDUAL"," ")))),"",(IF(S37="R.INHERENTE
15","R. INHERENTE",(IF(BA37="R.RESIDUAL
15","R. RESIDUAL"," ")))))</f>
        <v xml:space="preserve"> </v>
      </c>
      <c r="BI37" s="137" t="str">
        <f>IF(ISERROR(IF(S37="R.INHERENTE
20","R. INHERENTE",(IF(BA37="R.RESIDUAL
20","R. RESIDUAL"," ")))),"",(IF(S37="R.INHERENTE
20","R. INHERENTE",(IF(BA37="R.RESIDUAL
20","R. RESIDUAL"," ")))))</f>
        <v xml:space="preserve"> </v>
      </c>
      <c r="BJ37" s="138" t="str">
        <f>IF(ISERROR(IF(S37="R.INHERENTE
25","R. INHERENTE",(IF(BA37="R.RESIDUAL
25","R. RESIDUAL"," ")))),"",(IF(S37="R.INHERENTE
25","R. INHERENTE",(IF(BA37="R.RESIDUAL
25","R. RESIDUAL"," ")))))</f>
        <v>R. INHERENTE</v>
      </c>
      <c r="BK37" s="110"/>
      <c r="BL37" s="872" t="s">
        <v>925</v>
      </c>
      <c r="BM37" s="875" t="s">
        <v>908</v>
      </c>
      <c r="BN37" s="876">
        <v>44743</v>
      </c>
      <c r="BO37" s="839" t="s">
        <v>926</v>
      </c>
      <c r="BP37" s="839" t="s">
        <v>927</v>
      </c>
      <c r="BQ37" s="877" t="s">
        <v>928</v>
      </c>
      <c r="BR37" s="139"/>
      <c r="BS37" s="841" t="s">
        <v>929</v>
      </c>
      <c r="BT37" s="880" t="s">
        <v>911</v>
      </c>
      <c r="BU37" s="856" t="s">
        <v>930</v>
      </c>
      <c r="BV37" s="140"/>
      <c r="BW37" s="857"/>
      <c r="BX37" s="855"/>
      <c r="BY37" s="855"/>
      <c r="BZ37" s="855"/>
      <c r="CA37" s="855"/>
      <c r="CB37" s="855"/>
      <c r="CC37" s="855"/>
      <c r="CD37" s="855"/>
      <c r="CE37" s="163"/>
      <c r="CF37" s="163"/>
      <c r="CG37" s="163"/>
      <c r="CH37" s="163"/>
      <c r="CI37" s="855"/>
      <c r="CJ37" s="855"/>
      <c r="CK37" s="855"/>
      <c r="CL37" s="855"/>
      <c r="CM37" s="855"/>
      <c r="CN37" s="855"/>
      <c r="CO37" s="855"/>
      <c r="CP37" s="855"/>
      <c r="CQ37" s="861"/>
      <c r="CR37" s="141"/>
      <c r="CS37" s="862"/>
      <c r="CT37" s="853"/>
      <c r="CU37" s="853"/>
      <c r="CV37" s="853"/>
      <c r="CW37" s="821"/>
      <c r="CX37" s="821"/>
      <c r="CY37" s="821"/>
      <c r="CZ37" s="821"/>
      <c r="DA37" s="853"/>
      <c r="DB37" s="853"/>
      <c r="DC37" s="853"/>
      <c r="DD37" s="853"/>
      <c r="DE37" s="164"/>
      <c r="DF37" s="164"/>
      <c r="DG37" s="164"/>
      <c r="DH37" s="164"/>
      <c r="DI37" s="853"/>
      <c r="DJ37" s="853"/>
      <c r="DK37" s="853"/>
      <c r="DL37" s="853"/>
      <c r="DM37" s="853"/>
      <c r="DN37" s="853"/>
      <c r="DO37" s="853"/>
      <c r="DP37" s="853"/>
      <c r="DQ37" s="858"/>
      <c r="DR37" s="142"/>
      <c r="DS37" s="143"/>
      <c r="DT37" s="144"/>
      <c r="DU37" s="144"/>
      <c r="DV37" s="145"/>
    </row>
    <row r="38" spans="1:126" ht="69" customHeight="1">
      <c r="A38" s="87"/>
      <c r="B38" s="828"/>
      <c r="C38" s="1594"/>
      <c r="D38" s="1594"/>
      <c r="E38" s="1594"/>
      <c r="F38" s="1595"/>
      <c r="G38" s="1596"/>
      <c r="H38" s="1589" t="s">
        <v>931</v>
      </c>
      <c r="I38" s="126" t="s">
        <v>932</v>
      </c>
      <c r="J38" s="1597"/>
      <c r="K38" s="780"/>
      <c r="L38" s="1598"/>
      <c r="M38" s="127"/>
      <c r="N38" s="759"/>
      <c r="O38" s="1599"/>
      <c r="P38" s="1600"/>
      <c r="Q38" s="1601"/>
      <c r="R38" s="1602"/>
      <c r="S38" s="1603"/>
      <c r="T38" s="128"/>
      <c r="U38" s="358"/>
      <c r="V38" s="1604"/>
      <c r="W38" s="836"/>
      <c r="X38" s="1605"/>
      <c r="Y38" s="1605"/>
      <c r="Z38" s="1605"/>
      <c r="AA38" s="1605"/>
      <c r="AB38" s="1605"/>
      <c r="AC38" s="1605"/>
      <c r="AD38" s="1605"/>
      <c r="AE38" s="1605"/>
      <c r="AF38" s="1605"/>
      <c r="AG38" s="1605"/>
      <c r="AH38" s="1655">
        <f t="shared" ref="AH38:AH41" si="24">X38+Z38+AB38+AD38+AF38</f>
        <v>0</v>
      </c>
      <c r="AI38" s="168"/>
      <c r="AJ38" s="849"/>
      <c r="AK38" s="1607"/>
      <c r="AL38" s="1607"/>
      <c r="AM38" s="1594"/>
      <c r="AN38" s="1594"/>
      <c r="AO38" s="1607"/>
      <c r="AP38" s="1607"/>
      <c r="AQ38" s="1590"/>
      <c r="AR38" s="132"/>
      <c r="AS38" s="1591"/>
      <c r="AT38" s="1592"/>
      <c r="AU38" s="1593"/>
      <c r="AV38" s="101"/>
      <c r="AW38" s="804"/>
      <c r="AX38" s="1608"/>
      <c r="AY38" s="1609"/>
      <c r="AZ38" s="1608"/>
      <c r="BA38" s="1610"/>
      <c r="BB38" s="1611"/>
      <c r="BC38" s="146"/>
      <c r="BD38" s="147"/>
      <c r="BE38" s="134">
        <v>0.8</v>
      </c>
      <c r="BF38" s="359" t="str">
        <f>IF(ISERROR(IF(S37="R.INHERENTE
4","R. INHERENTE",(IF(BA37="R.RESIDUAL
4","R. RESIDUAL"," ")))),"",(IF(S37="R.INHERENTE
4","R. INHERENTE",(IF(BA37="R.RESIDUAL
4","R. RESIDUAL"," ")))))</f>
        <v xml:space="preserve"> </v>
      </c>
      <c r="BG38" s="1612" t="str">
        <f>IF(ISERROR(IF(S37="R.INHERENTE
9","R. INHERENTE",(IF(BA37="R.RESIDUAL
9","R. RESIDUAL"," ")))),"",(IF(S37="R.INHERENTE
9","R. INHERENTE",(IF(BA37="R.RESIDUAL
9","R. RESIDUAL"," ")))))</f>
        <v xml:space="preserve"> </v>
      </c>
      <c r="BH38" s="1613" t="str">
        <f>IF(ISERROR(IF(S37="R.INHERENTE
14","R. INHERENTE",(IF(BA37="R.RESIDUAL
14","R. RESIDUAL"," ")))),"",(IF(S37="R.INHERENTE
14","R. INHERENTE",(IF(BA37="R.RESIDUAL
14","R. RESIDUAL"," ")))))</f>
        <v xml:space="preserve"> </v>
      </c>
      <c r="BI38" s="1614" t="str">
        <f>IF(ISERROR(IF(S37="R.INHERENTE
19","R. INHERENTE",(IF(BA37="R.RESIDUAL
19","R. RESIDUAL"," ")))),"",(IF(S37="R.INHERENTE
19","R. INHERENTE",(IF(BA37="R.RESIDUAL
19","R. RESIDUAL"," ")))))</f>
        <v xml:space="preserve"> </v>
      </c>
      <c r="BJ38" s="1615" t="str">
        <f>IF(ISERROR(IF(S37="R.INHERENTE
24","R. INHERENTE",(IF(BA37="R.RESIDUAL
24","R. RESIDUAL"," ")))),"",(IF(S37="R.INHERENTE
24","R. INHERENTE",(IF(BA37="R.RESIDUAL
24","R. RESIDUAL"," ")))))</f>
        <v>R. RESIDUAL</v>
      </c>
      <c r="BK38" s="110"/>
      <c r="BL38" s="873"/>
      <c r="BM38" s="1666"/>
      <c r="BN38" s="1616"/>
      <c r="BO38" s="1616"/>
      <c r="BP38" s="1616"/>
      <c r="BQ38" s="878"/>
      <c r="BR38" s="139"/>
      <c r="BS38" s="769"/>
      <c r="BT38" s="813"/>
      <c r="BU38" s="816"/>
      <c r="BV38" s="140"/>
      <c r="BW38" s="819"/>
      <c r="BX38" s="811"/>
      <c r="BY38" s="811"/>
      <c r="BZ38" s="811"/>
      <c r="CA38" s="811"/>
      <c r="CB38" s="811"/>
      <c r="CC38" s="811"/>
      <c r="CD38" s="811"/>
      <c r="CE38" s="170"/>
      <c r="CF38" s="170"/>
      <c r="CG38" s="170"/>
      <c r="CH38" s="170"/>
      <c r="CI38" s="811"/>
      <c r="CJ38" s="811"/>
      <c r="CK38" s="811"/>
      <c r="CL38" s="811"/>
      <c r="CM38" s="811"/>
      <c r="CN38" s="811"/>
      <c r="CO38" s="811"/>
      <c r="CP38" s="811"/>
      <c r="CQ38" s="806"/>
      <c r="CR38" s="141"/>
      <c r="CS38" s="863"/>
      <c r="CT38" s="811"/>
      <c r="CU38" s="811"/>
      <c r="CV38" s="811"/>
      <c r="CW38" s="822"/>
      <c r="CX38" s="822"/>
      <c r="CY38" s="822"/>
      <c r="CZ38" s="822"/>
      <c r="DA38" s="811"/>
      <c r="DB38" s="811"/>
      <c r="DC38" s="811"/>
      <c r="DD38" s="811"/>
      <c r="DE38" s="170"/>
      <c r="DF38" s="170"/>
      <c r="DG38" s="170"/>
      <c r="DH38" s="170"/>
      <c r="DI38" s="811"/>
      <c r="DJ38" s="811"/>
      <c r="DK38" s="811"/>
      <c r="DL38" s="811"/>
      <c r="DM38" s="811"/>
      <c r="DN38" s="811"/>
      <c r="DO38" s="811"/>
      <c r="DP38" s="811"/>
      <c r="DQ38" s="859"/>
      <c r="DR38" s="142"/>
      <c r="DS38" s="360"/>
      <c r="DT38" s="1617"/>
      <c r="DU38" s="1617"/>
      <c r="DV38" s="1618"/>
    </row>
    <row r="39" spans="1:126" ht="69" customHeight="1">
      <c r="A39" s="87"/>
      <c r="B39" s="828"/>
      <c r="C39" s="1594"/>
      <c r="D39" s="1594"/>
      <c r="E39" s="1594"/>
      <c r="F39" s="1595"/>
      <c r="G39" s="1596"/>
      <c r="H39" s="1589"/>
      <c r="I39" s="126"/>
      <c r="J39" s="1597"/>
      <c r="K39" s="780"/>
      <c r="L39" s="1598"/>
      <c r="M39" s="127"/>
      <c r="N39" s="759"/>
      <c r="O39" s="1599"/>
      <c r="P39" s="1600"/>
      <c r="Q39" s="1601"/>
      <c r="R39" s="1602"/>
      <c r="S39" s="1603"/>
      <c r="T39" s="128"/>
      <c r="U39" s="358"/>
      <c r="V39" s="1604"/>
      <c r="W39" s="836"/>
      <c r="X39" s="1605"/>
      <c r="Y39" s="1605"/>
      <c r="Z39" s="1605"/>
      <c r="AA39" s="1605"/>
      <c r="AB39" s="1605"/>
      <c r="AC39" s="1605"/>
      <c r="AD39" s="1605"/>
      <c r="AE39" s="1605"/>
      <c r="AF39" s="1605"/>
      <c r="AG39" s="1605"/>
      <c r="AH39" s="1655">
        <f t="shared" si="24"/>
        <v>0</v>
      </c>
      <c r="AI39" s="168"/>
      <c r="AJ39" s="849"/>
      <c r="AK39" s="1607"/>
      <c r="AL39" s="1607"/>
      <c r="AM39" s="1594"/>
      <c r="AN39" s="1594"/>
      <c r="AO39" s="1607"/>
      <c r="AP39" s="1607"/>
      <c r="AQ39" s="1590"/>
      <c r="AR39" s="132"/>
      <c r="AS39" s="1591"/>
      <c r="AT39" s="1592"/>
      <c r="AU39" s="1593"/>
      <c r="AV39" s="101"/>
      <c r="AW39" s="804"/>
      <c r="AX39" s="1608"/>
      <c r="AY39" s="1609"/>
      <c r="AZ39" s="1608"/>
      <c r="BA39" s="1610"/>
      <c r="BB39" s="1611"/>
      <c r="BC39" s="146"/>
      <c r="BD39" s="147"/>
      <c r="BE39" s="134">
        <v>0.60000000000000009</v>
      </c>
      <c r="BF39" s="359" t="str">
        <f>IF(ISERROR(IF(S37="R.INHERENTE
3","R. INHERENTE",(IF(BA37="R.RESIDUAL
3","R. RESIDUAL"," ")))),"",(IF(S37="R.INHERENTE
3","R. INHERENTE",(IF(BA37="R.RESIDUAL
3","R. RESIDUAL"," ")))))</f>
        <v xml:space="preserve"> </v>
      </c>
      <c r="BG39" s="1612" t="str">
        <f>IF(ISERROR(IF(S37="R.INHERENTE
8","R. INHERENTE",(IF(BA37="R.RESIDUAL
8","R. RESIDUAL"," ")))),"",(IF(S37="R.INHERENTE
8","R. INHERENTE",(IF(BA37="R.RESIDUAL
8","R. RESIDUAL"," ")))))</f>
        <v xml:space="preserve"> </v>
      </c>
      <c r="BH39" s="1613" t="str">
        <f>IF(ISERROR(IF(S37="R.INHERENTE
13","R. INHERENTE",(IF(BA37="R.RESIDUAL
13","R. RESIDUAL"," ")))),"",(IF(S37="R.INHERENTE
13","R. INHERENTE",(IF(BA37="R.RESIDUAL
13","R. RESIDUAL"," ")))))</f>
        <v xml:space="preserve"> </v>
      </c>
      <c r="BI39" s="1614" t="str">
        <f>IF(ISERROR(IF(S37="R.INHERENTE
18","R. INHERENTE",(IF(BA37="R.RESIDUAL
18","R. RESIDUAL"," ")))),"",(IF(S37="R.INHERENTE
18","R. INHERENTE",(IF(BA37="R.RESIDUAL
18","R. RESIDUAL"," ")))))</f>
        <v xml:space="preserve"> </v>
      </c>
      <c r="BJ39" s="1615" t="str">
        <f>IF(ISERROR(IF(S37="R.INHERENTE
23","R. INHERENTE",(IF(BA37="R.RESIDUAL
23","R. RESIDUAL"," ")))),"",(IF(S37="R.INHERENTE
23","R. INHERENTE",(IF(BA37="R.RESIDUAL
23","R. RESIDUAL"," ")))))</f>
        <v xml:space="preserve"> </v>
      </c>
      <c r="BK39" s="110"/>
      <c r="BL39" s="873"/>
      <c r="BM39" s="1666"/>
      <c r="BN39" s="1616"/>
      <c r="BO39" s="1616"/>
      <c r="BP39" s="1616"/>
      <c r="BQ39" s="878"/>
      <c r="BR39" s="139"/>
      <c r="BS39" s="769"/>
      <c r="BT39" s="813"/>
      <c r="BU39" s="816"/>
      <c r="BV39" s="140"/>
      <c r="BW39" s="819"/>
      <c r="BX39" s="811"/>
      <c r="BY39" s="811"/>
      <c r="BZ39" s="811"/>
      <c r="CA39" s="811"/>
      <c r="CB39" s="811"/>
      <c r="CC39" s="811"/>
      <c r="CD39" s="811"/>
      <c r="CE39" s="170"/>
      <c r="CF39" s="170"/>
      <c r="CG39" s="170"/>
      <c r="CH39" s="170"/>
      <c r="CI39" s="811"/>
      <c r="CJ39" s="811"/>
      <c r="CK39" s="811"/>
      <c r="CL39" s="811"/>
      <c r="CM39" s="811"/>
      <c r="CN39" s="811"/>
      <c r="CO39" s="811"/>
      <c r="CP39" s="811"/>
      <c r="CQ39" s="806"/>
      <c r="CR39" s="141"/>
      <c r="CS39" s="863"/>
      <c r="CT39" s="811"/>
      <c r="CU39" s="811"/>
      <c r="CV39" s="811"/>
      <c r="CW39" s="822"/>
      <c r="CX39" s="822"/>
      <c r="CY39" s="822"/>
      <c r="CZ39" s="822"/>
      <c r="DA39" s="811"/>
      <c r="DB39" s="811"/>
      <c r="DC39" s="811"/>
      <c r="DD39" s="811"/>
      <c r="DE39" s="170"/>
      <c r="DF39" s="170"/>
      <c r="DG39" s="170"/>
      <c r="DH39" s="170"/>
      <c r="DI39" s="811"/>
      <c r="DJ39" s="811"/>
      <c r="DK39" s="811"/>
      <c r="DL39" s="811"/>
      <c r="DM39" s="811"/>
      <c r="DN39" s="811"/>
      <c r="DO39" s="811"/>
      <c r="DP39" s="811"/>
      <c r="DQ39" s="859"/>
      <c r="DR39" s="142"/>
      <c r="DS39" s="360"/>
      <c r="DT39" s="1617"/>
      <c r="DU39" s="1617"/>
      <c r="DV39" s="1618"/>
    </row>
    <row r="40" spans="1:126" ht="69" customHeight="1">
      <c r="A40" s="87"/>
      <c r="B40" s="828"/>
      <c r="C40" s="1594"/>
      <c r="D40" s="1594"/>
      <c r="E40" s="1594"/>
      <c r="F40" s="1595"/>
      <c r="G40" s="1596"/>
      <c r="H40" s="1589"/>
      <c r="I40" s="126"/>
      <c r="J40" s="1597"/>
      <c r="K40" s="780"/>
      <c r="L40" s="1598"/>
      <c r="M40" s="127"/>
      <c r="N40" s="759"/>
      <c r="O40" s="1599"/>
      <c r="P40" s="1600"/>
      <c r="Q40" s="1601"/>
      <c r="R40" s="1602"/>
      <c r="S40" s="1603"/>
      <c r="T40" s="128"/>
      <c r="U40" s="358"/>
      <c r="V40" s="1604"/>
      <c r="W40" s="836"/>
      <c r="X40" s="1605"/>
      <c r="Y40" s="1605"/>
      <c r="Z40" s="1605"/>
      <c r="AA40" s="1605"/>
      <c r="AB40" s="1605"/>
      <c r="AC40" s="1605"/>
      <c r="AD40" s="1605"/>
      <c r="AE40" s="1605"/>
      <c r="AF40" s="1605"/>
      <c r="AG40" s="1605"/>
      <c r="AH40" s="1655">
        <f t="shared" si="24"/>
        <v>0</v>
      </c>
      <c r="AI40" s="168"/>
      <c r="AJ40" s="849"/>
      <c r="AK40" s="1607"/>
      <c r="AL40" s="1607"/>
      <c r="AM40" s="1594"/>
      <c r="AN40" s="1594"/>
      <c r="AO40" s="1607"/>
      <c r="AP40" s="1607"/>
      <c r="AQ40" s="1590"/>
      <c r="AR40" s="132"/>
      <c r="AS40" s="1591"/>
      <c r="AT40" s="1592"/>
      <c r="AU40" s="1593"/>
      <c r="AV40" s="101"/>
      <c r="AW40" s="804"/>
      <c r="AX40" s="1608"/>
      <c r="AY40" s="1609"/>
      <c r="AZ40" s="1608"/>
      <c r="BA40" s="1610"/>
      <c r="BB40" s="1611"/>
      <c r="BC40" s="146"/>
      <c r="BD40" s="147"/>
      <c r="BE40" s="134">
        <v>0.4</v>
      </c>
      <c r="BF40" s="359" t="str">
        <f>IF(ISERROR(IF(S37="R.INHERENTE
2","R. INHERENTE",(IF(BA37="R.RESIDUAL
2","R. RESIDUAL"," ")))),"",(IF(S37="R.INHERENTE
2","R. INHERENTE",(IF(BA37="R.RESIDUAL
2","R. RESIDUAL"," ")))))</f>
        <v xml:space="preserve"> </v>
      </c>
      <c r="BG40" s="1612" t="str">
        <f>IF(ISERROR(IF(S37="R.INHERENTE
7","R. INHERENTE",(IF(BA37="R.RESIDUAL
7","R. RESIDUAL"," ")))),"",(IF(S37="R.INHERENTE
7","R. INHERENTE",(IF(BA37="R.RESIDUAL
7","R. RESIDUAL"," ")))))</f>
        <v xml:space="preserve"> </v>
      </c>
      <c r="BH40" s="1619" t="str">
        <f>IF(ISERROR(IF(S37="R.INHERENTE
12","R. INHERENTE",(IF(BA37="R.RESIDUAL
12","R. RESIDUAL"," ")))),"",(IF(S37="R.INHERENTE
12","R. INHERENTE",(IF(BA37="R.RESIDUAL
12","R. RESIDUAL"," ")))))</f>
        <v xml:space="preserve"> </v>
      </c>
      <c r="BI40" s="1613" t="str">
        <f>IF(ISERROR(IF(S37="R.INHERENTE
17","R. INHERENTE",(IF(BA37="R.RESIDUAL
17","R. RESIDUAL"," ")))),"",(IF(S37="R.INHERENTE
17","R. INHERENTE",(IF(BA37="R.RESIDUAL
17","R. RESIDUAL"," ")))))</f>
        <v xml:space="preserve"> </v>
      </c>
      <c r="BJ40" s="1615" t="str">
        <f>IF(ISERROR(IF(S37="R.INHERENTE
22","R. INHERENTE",(IF(BA37="R.RESIDUAL
22","R. RESIDUAL"," ")))),"",(IF(S37="R.INHERENTE
22","R. INHERENTE",(IF(BA37="R.RESIDUAL
22","R. RESIDUAL"," ")))))</f>
        <v xml:space="preserve"> </v>
      </c>
      <c r="BK40" s="110"/>
      <c r="BL40" s="873"/>
      <c r="BM40" s="1666"/>
      <c r="BN40" s="1616"/>
      <c r="BO40" s="1616"/>
      <c r="BP40" s="1616"/>
      <c r="BQ40" s="878"/>
      <c r="BR40" s="139"/>
      <c r="BS40" s="769"/>
      <c r="BT40" s="813"/>
      <c r="BU40" s="816"/>
      <c r="BV40" s="140"/>
      <c r="BW40" s="819"/>
      <c r="BX40" s="811"/>
      <c r="BY40" s="811"/>
      <c r="BZ40" s="811"/>
      <c r="CA40" s="811"/>
      <c r="CB40" s="811"/>
      <c r="CC40" s="811"/>
      <c r="CD40" s="811"/>
      <c r="CE40" s="170"/>
      <c r="CF40" s="170"/>
      <c r="CG40" s="170"/>
      <c r="CH40" s="170"/>
      <c r="CI40" s="811"/>
      <c r="CJ40" s="811"/>
      <c r="CK40" s="811"/>
      <c r="CL40" s="811"/>
      <c r="CM40" s="811"/>
      <c r="CN40" s="811"/>
      <c r="CO40" s="811"/>
      <c r="CP40" s="811"/>
      <c r="CQ40" s="806"/>
      <c r="CR40" s="141"/>
      <c r="CS40" s="863"/>
      <c r="CT40" s="811"/>
      <c r="CU40" s="811"/>
      <c r="CV40" s="811"/>
      <c r="CW40" s="822"/>
      <c r="CX40" s="822"/>
      <c r="CY40" s="822"/>
      <c r="CZ40" s="822"/>
      <c r="DA40" s="811"/>
      <c r="DB40" s="811"/>
      <c r="DC40" s="811"/>
      <c r="DD40" s="811"/>
      <c r="DE40" s="170"/>
      <c r="DF40" s="170"/>
      <c r="DG40" s="170"/>
      <c r="DH40" s="170"/>
      <c r="DI40" s="811"/>
      <c r="DJ40" s="811"/>
      <c r="DK40" s="811"/>
      <c r="DL40" s="811"/>
      <c r="DM40" s="811"/>
      <c r="DN40" s="811"/>
      <c r="DO40" s="811"/>
      <c r="DP40" s="811"/>
      <c r="DQ40" s="859"/>
      <c r="DR40" s="142"/>
      <c r="DS40" s="360"/>
      <c r="DT40" s="1617"/>
      <c r="DU40" s="1617"/>
      <c r="DV40" s="1618"/>
    </row>
    <row r="41" spans="1:126" ht="69" customHeight="1" thickBot="1">
      <c r="A41" s="87"/>
      <c r="B41" s="829"/>
      <c r="C41" s="1620"/>
      <c r="D41" s="1620"/>
      <c r="E41" s="1620"/>
      <c r="F41" s="1621"/>
      <c r="G41" s="1622"/>
      <c r="H41" s="1623"/>
      <c r="I41" s="126"/>
      <c r="J41" s="1624"/>
      <c r="K41" s="781"/>
      <c r="L41" s="1625"/>
      <c r="M41" s="127"/>
      <c r="N41" s="760"/>
      <c r="O41" s="1626"/>
      <c r="P41" s="1627"/>
      <c r="Q41" s="1628"/>
      <c r="R41" s="1629"/>
      <c r="S41" s="1630"/>
      <c r="T41" s="128"/>
      <c r="U41" s="148"/>
      <c r="V41" s="1631"/>
      <c r="W41" s="837"/>
      <c r="X41" s="1632"/>
      <c r="Y41" s="1632"/>
      <c r="Z41" s="1632"/>
      <c r="AA41" s="1632"/>
      <c r="AB41" s="1632"/>
      <c r="AC41" s="1632"/>
      <c r="AD41" s="1632"/>
      <c r="AE41" s="1632"/>
      <c r="AF41" s="1632"/>
      <c r="AG41" s="1632"/>
      <c r="AH41" s="1665">
        <f t="shared" si="24"/>
        <v>0</v>
      </c>
      <c r="AI41" s="171"/>
      <c r="AJ41" s="850"/>
      <c r="AK41" s="1634"/>
      <c r="AL41" s="1634"/>
      <c r="AM41" s="1620"/>
      <c r="AN41" s="1620"/>
      <c r="AO41" s="1634"/>
      <c r="AP41" s="1634"/>
      <c r="AQ41" s="1635"/>
      <c r="AR41" s="150"/>
      <c r="AS41" s="1636"/>
      <c r="AT41" s="1637"/>
      <c r="AU41" s="1638"/>
      <c r="AV41" s="101"/>
      <c r="AW41" s="805"/>
      <c r="AX41" s="1639"/>
      <c r="AY41" s="1640"/>
      <c r="AZ41" s="1639"/>
      <c r="BA41" s="1641"/>
      <c r="BB41" s="1642"/>
      <c r="BC41" s="146"/>
      <c r="BD41" s="147"/>
      <c r="BE41" s="151">
        <v>0.2</v>
      </c>
      <c r="BF41" s="152" t="str">
        <f>IF(ISERROR(IF(S37="R.INHERENTE
1","R. INHERENTE",(IF(BA37="R.RESIDUAL
1","R. RESIDUAL"," ")))),"",(IF(S37="R.INHERENTE
1","R. INHERENTE",(IF(BA37="R.RESIDUAL
1","R. RESIDUAL"," ")))))</f>
        <v xml:space="preserve"> </v>
      </c>
      <c r="BG41" s="1643" t="str">
        <f>IF(ISERROR(IF(S37="R.INHERENTE
6","R. INHERENTE",(IF(BA37="R.RESIDUAL
6","R. RESIDUAL"," ")))),"",(IF(S37="R.INHERENTE
6","R. INHERENTE",(IF(BA37="R.RESIDUAL
6","R. RESIDUAL"," ")))))</f>
        <v xml:space="preserve"> </v>
      </c>
      <c r="BH41" s="1644" t="str">
        <f>IF(ISERROR(IF(S37="R.INHERENTE
11","R. INHERENTE",(IF(BA37="R.RESIDUAL
11","R. RESIDUAL"," ")))),"",(IF(S37="R.INHERENTE
11","R. INHERENTE",(IF(BA37="R.RESIDUAL
11","R. RESIDUAL"," ")))))</f>
        <v xml:space="preserve"> </v>
      </c>
      <c r="BI41" s="1645" t="str">
        <f>IF(ISERROR(IF(S37="R.INHERENTE
16","R. INHERENTE",(IF(BA37="R.RESIDUAL
16","R. RESIDUAL"," ")))),"",(IF(S37="R.INHERENTE
16","R. INHERENTE",(IF(BA37="R.RESIDUAL
16","R. RESIDUAL"," ")))))</f>
        <v xml:space="preserve"> </v>
      </c>
      <c r="BJ41" s="1646" t="str">
        <f>IF(ISERROR(IF(S37="R.INHERENTE
21","R. INHERENTE",(IF(BA37="R.RESIDUAL
21","R. RESIDUAL"," ")))),"",(IF(S37="R.INHERENTE
21","R. INHERENTE",(IF(BA37="R.RESIDUAL
21","R. RESIDUAL"," ")))))</f>
        <v xml:space="preserve"> </v>
      </c>
      <c r="BK41" s="110"/>
      <c r="BL41" s="874"/>
      <c r="BM41" s="1667"/>
      <c r="BN41" s="1647"/>
      <c r="BO41" s="1647"/>
      <c r="BP41" s="1647"/>
      <c r="BQ41" s="879"/>
      <c r="BR41" s="139"/>
      <c r="BS41" s="770"/>
      <c r="BT41" s="814"/>
      <c r="BU41" s="817"/>
      <c r="BV41" s="140"/>
      <c r="BW41" s="820"/>
      <c r="BX41" s="812"/>
      <c r="BY41" s="812"/>
      <c r="BZ41" s="812"/>
      <c r="CA41" s="812"/>
      <c r="CB41" s="812"/>
      <c r="CC41" s="812"/>
      <c r="CD41" s="812"/>
      <c r="CE41" s="172"/>
      <c r="CF41" s="172"/>
      <c r="CG41" s="172"/>
      <c r="CH41" s="172"/>
      <c r="CI41" s="812"/>
      <c r="CJ41" s="812"/>
      <c r="CK41" s="812"/>
      <c r="CL41" s="812"/>
      <c r="CM41" s="812"/>
      <c r="CN41" s="812"/>
      <c r="CO41" s="812"/>
      <c r="CP41" s="812"/>
      <c r="CQ41" s="807"/>
      <c r="CR41" s="141"/>
      <c r="CS41" s="864"/>
      <c r="CT41" s="854"/>
      <c r="CU41" s="854"/>
      <c r="CV41" s="854"/>
      <c r="CW41" s="823"/>
      <c r="CX41" s="823"/>
      <c r="CY41" s="823"/>
      <c r="CZ41" s="823"/>
      <c r="DA41" s="854"/>
      <c r="DB41" s="854"/>
      <c r="DC41" s="854"/>
      <c r="DD41" s="854"/>
      <c r="DE41" s="173"/>
      <c r="DF41" s="173"/>
      <c r="DG41" s="173"/>
      <c r="DH41" s="173"/>
      <c r="DI41" s="854"/>
      <c r="DJ41" s="854"/>
      <c r="DK41" s="854"/>
      <c r="DL41" s="854"/>
      <c r="DM41" s="854"/>
      <c r="DN41" s="854"/>
      <c r="DO41" s="854"/>
      <c r="DP41" s="854"/>
      <c r="DQ41" s="860"/>
      <c r="DR41" s="142"/>
      <c r="DS41" s="154"/>
      <c r="DT41" s="1648"/>
      <c r="DU41" s="1648"/>
      <c r="DV41" s="1649"/>
    </row>
    <row r="42" spans="1:126" ht="19.5" customHeight="1" thickBot="1">
      <c r="N42" s="146"/>
      <c r="O42" s="146"/>
      <c r="P42" s="146"/>
      <c r="Q42" s="146"/>
      <c r="R42" s="146"/>
      <c r="S42" s="146"/>
      <c r="T42" s="146"/>
      <c r="U42" s="146"/>
      <c r="V42" s="146"/>
      <c r="W42" s="146"/>
      <c r="X42" s="146"/>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F42" s="156">
        <v>0.2</v>
      </c>
      <c r="BG42" s="157">
        <v>0.4</v>
      </c>
      <c r="BH42" s="157">
        <v>0.60000000000000009</v>
      </c>
      <c r="BI42" s="157">
        <v>0.8</v>
      </c>
      <c r="BJ42" s="157">
        <v>1</v>
      </c>
    </row>
    <row r="43" spans="1:126" s="87" customFormat="1" ht="94.5" customHeight="1">
      <c r="B43" s="827">
        <v>5</v>
      </c>
      <c r="C43" s="830" t="s">
        <v>933</v>
      </c>
      <c r="D43" s="830" t="s">
        <v>934</v>
      </c>
      <c r="E43" s="830" t="s">
        <v>839</v>
      </c>
      <c r="F43" s="831" t="s">
        <v>840</v>
      </c>
      <c r="G43" s="832" t="s">
        <v>935</v>
      </c>
      <c r="H43" s="158" t="s">
        <v>936</v>
      </c>
      <c r="I43" s="159" t="s">
        <v>843</v>
      </c>
      <c r="J43" s="778" t="str">
        <f>IF(F43="","",(CONCATENATE("Posibilidad de afectación ",F43," ",G43," ",H43," ",H44," ",H45," ",H46," ",H47)))</f>
        <v xml:space="preserve">Posibilidad de afectación Económica y Reputacional  por uso indebido de los conceptos sanitarios, debido a la falta de adherencia al plan anticorrupción de la Institución, de igual forma al no respeto por los dineros públicos, dificultad en la supervisión del trabajo en campo al 100% del personal que desarrolla acciones extramurales y el ofrecimiento de dadivas o contraprestaciones por conceptos sanitarios favorables por parte de los propietarios a funcionarios del PSPIC. </v>
      </c>
      <c r="K43" s="779" t="s">
        <v>937</v>
      </c>
      <c r="L43" s="865" t="s">
        <v>845</v>
      </c>
      <c r="M43" s="127"/>
      <c r="N43" s="866" t="s">
        <v>919</v>
      </c>
      <c r="O43" s="867">
        <f>IF(ISERROR(VLOOKUP($N43,[5]Listas!$E$20:$F$24,2,FALSE)),"",(VLOOKUP($N43,[5]Listas!$E$20:$F$24,2,FALSE)))</f>
        <v>1</v>
      </c>
      <c r="P43" s="868" t="str">
        <f>IF(ISERROR(VLOOKUP($O43,[5]Listas!$E$3:$F$7,2,FALSE)),"",(VLOOKUP($O43,[5]Listas!$E$3:$F$7,2,FALSE)))</f>
        <v>MUY ALTA 
Se espera que el evento ocurra en la mayoría de las circunstancias.</v>
      </c>
      <c r="Q43" s="869" t="s">
        <v>847</v>
      </c>
      <c r="R43" s="870">
        <f>IF(ISERROR(VLOOKUP($Q43,[5]Listas!$E$28:$F$35,2,FALSE)),"",(VLOOKUP($Q43,[5]Listas!$E$28:$F$35,2,FALSE)))</f>
        <v>1</v>
      </c>
      <c r="S43" s="871" t="str">
        <f t="shared" ref="S43" si="25">IF(O43="","",(CONCATENATE("R.INHERENTE
",(IF(AND($O43=0.2,$R43=0.2),1,(IF(AND($O43=0.2,$R43=0.4),6,(IF(AND($O43=0.2,$R43=0.6),11,(IF(AND($O43=0.2,$R43=0.8),16,(IF(AND($O43=0.2,$R43=1),21,(IF(AND($O43=0.4,$R43=0.2),2,(IF(AND($O43=0.4,$R43=0.4),7,(IF(AND($O43=0.4,$R43=0.6),12,(IF(AND($O43=0.4,$R43=0.8),17,(IF(AND($O43=0.4,$R43=1),22,(IF(AND($O43=0.6,$R43=0.2),3,(IF(AND($O43=0.6,$R43=0.4),8,(IF(AND($O43=0.6,$R43=0.6),13,(IF(AND($O43=0.6,$R43=0.8),18,(IF(AND($O43=0.6,$R43=1),23,(IF(AND($O43=0.8,$R43=0.2),4,(IF(AND($O43=0.8,$R43=0.4),9,(IF(AND($O43=0.8,$R43=0.6),14,(IF(AND($O43=0.8,$R43=0.8),19,(IF(AND($O43=0.8,$R43=1),24,(IF(AND($O43=1,$R43=0.2),5,(IF(AND($O43=1,$R43=0.4),10,(IF(AND($O43=1,$R43=0.6),15,(IF(AND($O43=1,$R43=0.8),20,(IF(AND($O43=1,$R43=1),25,"")))))))))))))))))))))))))))))))))))))))))))))))))))))</f>
        <v>R.INHERENTE
25</v>
      </c>
      <c r="T43" s="128">
        <f>+VLOOKUP($S43,[5]Listas!$D$112:$E$136,2,FALSE)</f>
        <v>25</v>
      </c>
      <c r="U43" s="174" t="s">
        <v>938</v>
      </c>
      <c r="V43" s="160" t="s">
        <v>849</v>
      </c>
      <c r="W43" s="835" t="s">
        <v>391</v>
      </c>
      <c r="X43" s="847">
        <v>25</v>
      </c>
      <c r="Y43" s="847"/>
      <c r="Z43" s="847"/>
      <c r="AA43" s="847"/>
      <c r="AB43" s="847"/>
      <c r="AC43" s="847"/>
      <c r="AD43" s="847">
        <v>0</v>
      </c>
      <c r="AE43" s="847"/>
      <c r="AF43" s="847">
        <v>15</v>
      </c>
      <c r="AG43" s="847"/>
      <c r="AH43" s="175">
        <f t="shared" ref="AH43:AH47" si="26">X43+Z43+AB43+AD43+AF43</f>
        <v>40</v>
      </c>
      <c r="AI43" s="176">
        <v>0.6</v>
      </c>
      <c r="AJ43" s="799">
        <f>R43</f>
        <v>1</v>
      </c>
      <c r="AK43" s="851" t="s">
        <v>817</v>
      </c>
      <c r="AL43" s="851"/>
      <c r="AM43" s="830" t="s">
        <v>921</v>
      </c>
      <c r="AN43" s="830"/>
      <c r="AO43" s="851" t="s">
        <v>817</v>
      </c>
      <c r="AP43" s="851"/>
      <c r="AQ43" s="177" t="s">
        <v>939</v>
      </c>
      <c r="AR43" s="178" t="s">
        <v>172</v>
      </c>
      <c r="AS43" s="179" t="s">
        <v>940</v>
      </c>
      <c r="AT43" s="180" t="s">
        <v>941</v>
      </c>
      <c r="AU43" s="181" t="s">
        <v>942</v>
      </c>
      <c r="AV43" s="133">
        <f>+(IF(AND($AW43&gt;0,$AW43&lt;=0.2),0.2,(IF(AND($AW43&gt;0.2,$AW43&lt;=0.4),0.4,(IF(AND($AW43&gt;0.4,$AW43&lt;=0.6),0.6,(IF(AND($AW43&gt;0.6,$AW43&lt;=0.8),0.8,(IF($AW43&gt;0.8,1,""))))))))))</f>
        <v>0.4</v>
      </c>
      <c r="AW43" s="852">
        <f>+MIN(AI43:AI47)</f>
        <v>0.29399999999999998</v>
      </c>
      <c r="AX43" s="842" t="str">
        <f t="shared" ref="AX43" si="27">+(IF($AV43=0.2,"MUY BAJA",(IF($AV43=0.4,"BAJA",(IF($AV43=0.6,"MEDIA",(IF($AV43=0.8,"ALTA",(IF($AV43=1,"MUY ALTA",""))))))))))</f>
        <v>BAJA</v>
      </c>
      <c r="AY43" s="843">
        <f>+MIN(AJ43:AJ47)</f>
        <v>1</v>
      </c>
      <c r="AZ43" s="842" t="str">
        <f t="shared" ref="AZ43" si="28">+(IF($BC43=0.2,"MUY BAJA",(IF($BC43=0.4,"BAJA",(IF($BC43=0.6,"MEDIA",(IF($BC43=0.8,"ALTA",(IF($BC43=1,"MUY ALTA",""))))))))))</f>
        <v>MUY ALTA</v>
      </c>
      <c r="BA43" s="844" t="str">
        <f t="shared" ref="BA43" si="29">IF($AV43="","",(CONCATENATE("R.RESIDUAL
",(IF(AND($AV43=0.2,$BC43=0.2),1,(IF(AND($AV43=0.2,$BC43=0.4),6,(IF(AND($AV43=0.2,$BC43=0.6),11,(IF(AND($AV43=0.2,$BC43=0.8),16,(IF(AND($AV43=0.2,$BC43=1),21,(IF(AND($AV43=0.4,$BC43=0.2),2,(IF(AND($AV43=0.4,$BC43=0.4),7,(IF(AND($AV43=0.4,$BC43=0.6),12,(IF(AND($AV43=0.4,$BC43=0.8),17,(IF(AND($AV43=0.4,$BC43=1),22,(IF(AND($AV43=0.6,$BC43=0.2),3,(IF(AND($AV43=0.6,$BC43=0.4),8,(IF(AND($AV43=0.6,$BC43=0.6),13,(IF(AND($AV43=0.6,$BC43=0.8),18,(IF(AND($AV43=0.6,$BC43=1),23,(IF(AND($AV43=0.8,$BC43=0.2),4,(IF(AND($AV43=0.8,$BC43=0.4),9,(IF(AND($AV43=0.8,$BC43=0.6),14,(IF(AND($AV43=0.8,$BC43=0.8),19,(IF(AND($AV43=0.8,$BC43=1),24,(IF(AND($AV43=1,$BC43=0.2),5,(IF(AND($AV43=1,$BC43=0.4),10,(IF(AND($AV43=1,$BC43=0.6),15,(IF(AND($AV43=1,$BC43=0.8),20,(IF(AND($AV43=1,$BC43=1),25,"")))))))))))))))))))))))))))))))))))))))))))))))))))))</f>
        <v>R.RESIDUAL
22</v>
      </c>
      <c r="BB43" s="845" t="s">
        <v>856</v>
      </c>
      <c r="BC43" s="133">
        <f>+(IF(AND($AY43&gt;0,$AY43&lt;=0.2),0.2,(IF(AND($AY43&gt;0.2,$AY43&lt;=0.4),0.4,(IF(AND($AY43&gt;0.4,$AY43&lt;=0.6),0.6,(IF(AND($AY43&gt;0.6,$AY43&lt;=0.8),0.8,(IF($AY43&gt;0.8,1,""))))))))))</f>
        <v>1</v>
      </c>
      <c r="BD43" s="101">
        <f>+VLOOKUP($BA43,[5]Listas!$F$112:$G$136,2,FALSE)</f>
        <v>22</v>
      </c>
      <c r="BE43" s="134">
        <v>1</v>
      </c>
      <c r="BF43" s="135" t="str">
        <f>IF(ISERROR(IF(S43="R.INHERENTE
5","R. INHERENTE",(IF(BA43="R.RESIDUAL
5","R. RESIDUAL"," ")))),"",(IF(S43="R.INHERENTE
5","R. INHERENTE",(IF(BA43="R.RESIDUAL
5","R. RESIDUAL"," ")))))</f>
        <v xml:space="preserve"> </v>
      </c>
      <c r="BG43" s="136" t="str">
        <f>IF(ISERROR(IF(S43="R.INHERENTE
10","R. INHERENTE",(IF(BA43="R.RESIDUAL
10","R. RESIDUAL"," ")))),"",(IF(S43="R.INHERENTE
10","R. INHERENTE",(IF(BA43="R.RESIDUAL
10","R. RESIDUAL"," ")))))</f>
        <v xml:space="preserve"> </v>
      </c>
      <c r="BH43" s="137" t="str">
        <f>IF(ISERROR(IF(S43="R.INHERENTE
15","R. INHERENTE",(IF(BA43="R.RESIDUAL
15","R. RESIDUAL"," ")))),"",(IF(S43="R.INHERENTE
15","R. INHERENTE",(IF(BA43="R.RESIDUAL
15","R. RESIDUAL"," ")))))</f>
        <v xml:space="preserve"> </v>
      </c>
      <c r="BI43" s="137" t="str">
        <f>IF(ISERROR(IF(S43="R.INHERENTE
20","R. INHERENTE",(IF(BA43="R.RESIDUAL
20","R. RESIDUAL"," ")))),"",(IF(S43="R.INHERENTE
20","R. INHERENTE",(IF(BA43="R.RESIDUAL
20","R. RESIDUAL"," ")))))</f>
        <v xml:space="preserve"> </v>
      </c>
      <c r="BJ43" s="138" t="str">
        <f>IF(ISERROR(IF(S43="R.INHERENTE
25","R. INHERENTE",(IF(BA43="R.RESIDUAL
25","R. RESIDUAL"," ")))),"",(IF(S43="R.INHERENTE
25","R. INHERENTE",(IF(BA43="R.RESIDUAL
25","R. RESIDUAL"," ")))))</f>
        <v>R. INHERENTE</v>
      </c>
      <c r="BK43" s="110"/>
      <c r="BL43" s="846"/>
      <c r="BM43" s="839"/>
      <c r="BN43" s="839"/>
      <c r="BO43" s="839"/>
      <c r="BP43" s="839"/>
      <c r="BQ43" s="840"/>
      <c r="BR43" s="139"/>
      <c r="BS43" s="841" t="s">
        <v>943</v>
      </c>
      <c r="BT43" s="880" t="s">
        <v>944</v>
      </c>
      <c r="BU43" s="856" t="s">
        <v>945</v>
      </c>
      <c r="BV43" s="140"/>
      <c r="BW43" s="857"/>
      <c r="BX43" s="855"/>
      <c r="BY43" s="855"/>
      <c r="BZ43" s="855"/>
      <c r="CA43" s="855"/>
      <c r="CB43" s="855"/>
      <c r="CC43" s="855"/>
      <c r="CD43" s="855"/>
      <c r="CE43" s="855"/>
      <c r="CF43" s="855"/>
      <c r="CG43" s="855"/>
      <c r="CH43" s="855"/>
      <c r="CI43" s="855"/>
      <c r="CJ43" s="855"/>
      <c r="CK43" s="855"/>
      <c r="CL43" s="855"/>
      <c r="CM43" s="855"/>
      <c r="CN43" s="855"/>
      <c r="CO43" s="855"/>
      <c r="CP43" s="855"/>
      <c r="CQ43" s="861"/>
      <c r="CR43" s="141"/>
      <c r="CS43" s="808"/>
      <c r="CT43" s="821"/>
      <c r="CU43" s="821"/>
      <c r="CV43" s="821"/>
      <c r="CW43" s="821"/>
      <c r="CX43" s="821"/>
      <c r="CY43" s="821"/>
      <c r="CZ43" s="821"/>
      <c r="DA43" s="821"/>
      <c r="DB43" s="821"/>
      <c r="DC43" s="821"/>
      <c r="DD43" s="821"/>
      <c r="DE43" s="821"/>
      <c r="DF43" s="821"/>
      <c r="DG43" s="821"/>
      <c r="DH43" s="821"/>
      <c r="DI43" s="821"/>
      <c r="DJ43" s="821"/>
      <c r="DK43" s="821"/>
      <c r="DL43" s="821"/>
      <c r="DM43" s="821"/>
      <c r="DN43" s="821"/>
      <c r="DO43" s="821"/>
      <c r="DP43" s="821"/>
      <c r="DQ43" s="824"/>
      <c r="DR43" s="142"/>
      <c r="DS43" s="143"/>
      <c r="DT43" s="144"/>
      <c r="DU43" s="144"/>
      <c r="DV43" s="145"/>
    </row>
    <row r="44" spans="1:126" s="87" customFormat="1" ht="81" customHeight="1">
      <c r="B44" s="828"/>
      <c r="C44" s="1594"/>
      <c r="D44" s="1594"/>
      <c r="E44" s="1594"/>
      <c r="F44" s="1595"/>
      <c r="G44" s="1596"/>
      <c r="H44" s="1589" t="s">
        <v>946</v>
      </c>
      <c r="I44" s="126" t="s">
        <v>843</v>
      </c>
      <c r="J44" s="1597"/>
      <c r="K44" s="780"/>
      <c r="L44" s="1654"/>
      <c r="M44" s="127"/>
      <c r="N44" s="759"/>
      <c r="O44" s="1599"/>
      <c r="P44" s="1600"/>
      <c r="Q44" s="1601"/>
      <c r="R44" s="1602"/>
      <c r="S44" s="1603"/>
      <c r="T44" s="128"/>
      <c r="U44" s="358" t="s">
        <v>947</v>
      </c>
      <c r="V44" s="1604" t="s">
        <v>849</v>
      </c>
      <c r="W44" s="836"/>
      <c r="X44" s="1605"/>
      <c r="Y44" s="1605"/>
      <c r="Z44" s="1605">
        <v>15</v>
      </c>
      <c r="AA44" s="1605"/>
      <c r="AB44" s="1605"/>
      <c r="AC44" s="1605"/>
      <c r="AD44" s="1605"/>
      <c r="AE44" s="1605"/>
      <c r="AF44" s="1605">
        <v>15</v>
      </c>
      <c r="AG44" s="1605"/>
      <c r="AH44" s="1606">
        <f t="shared" si="26"/>
        <v>30</v>
      </c>
      <c r="AI44" s="131">
        <v>0.42</v>
      </c>
      <c r="AJ44" s="800"/>
      <c r="AK44" s="1607" t="s">
        <v>817</v>
      </c>
      <c r="AL44" s="1607"/>
      <c r="AM44" s="775" t="s">
        <v>921</v>
      </c>
      <c r="AN44" s="775"/>
      <c r="AO44" s="802" t="s">
        <v>817</v>
      </c>
      <c r="AP44" s="802"/>
      <c r="AQ44" s="1590" t="s">
        <v>948</v>
      </c>
      <c r="AR44" s="132" t="s">
        <v>172</v>
      </c>
      <c r="AS44" s="1591" t="s">
        <v>949</v>
      </c>
      <c r="AT44" s="186" t="s">
        <v>941</v>
      </c>
      <c r="AU44" s="187" t="s">
        <v>942</v>
      </c>
      <c r="AV44" s="101"/>
      <c r="AW44" s="804"/>
      <c r="AX44" s="1608"/>
      <c r="AY44" s="1609"/>
      <c r="AZ44" s="1608"/>
      <c r="BA44" s="1610"/>
      <c r="BB44" s="1611"/>
      <c r="BC44" s="146"/>
      <c r="BD44" s="147"/>
      <c r="BE44" s="134">
        <v>0.8</v>
      </c>
      <c r="BF44" s="359" t="str">
        <f>IF(ISERROR(IF(S43="R.INHERENTE
4","R. INHERENTE",(IF(BA43="R.RESIDUAL
4","R. RESIDUAL"," ")))),"",(IF(S43="R.INHERENTE
4","R. INHERENTE",(IF(BA43="R.RESIDUAL
4","R. RESIDUAL"," ")))))</f>
        <v xml:space="preserve"> </v>
      </c>
      <c r="BG44" s="1612" t="str">
        <f>IF(ISERROR(IF(S43="R.INHERENTE
9","R. INHERENTE",(IF(BA43="R.RESIDUAL
9","R. RESIDUAL"," ")))),"",(IF(S43="R.INHERENTE
9","R. INHERENTE",(IF(BA43="R.RESIDUAL
9","R. RESIDUAL"," ")))))</f>
        <v xml:space="preserve"> </v>
      </c>
      <c r="BH44" s="1613" t="str">
        <f>IF(ISERROR(IF(S43="R.INHERENTE
14","R. INHERENTE",(IF(BA43="R.RESIDUAL
14","R. RESIDUAL"," ")))),"",(IF(S43="R.INHERENTE
14","R. INHERENTE",(IF(BA43="R.RESIDUAL
14","R. RESIDUAL"," ")))))</f>
        <v xml:space="preserve"> </v>
      </c>
      <c r="BI44" s="1614" t="str">
        <f>IF(ISERROR(IF(S43="R.INHERENTE
19","R. INHERENTE",(IF(BA43="R.RESIDUAL
19","R. RESIDUAL"," ")))),"",(IF(S43="R.INHERENTE
19","R. INHERENTE",(IF(BA43="R.RESIDUAL
19","R. RESIDUAL"," ")))))</f>
        <v xml:space="preserve"> </v>
      </c>
      <c r="BJ44" s="1615" t="str">
        <f>IF(ISERROR(IF(S43="R.INHERENTE
24","R. INHERENTE",(IF(BA43="R.RESIDUAL
24","R. RESIDUAL"," ")))),"",(IF(S43="R.INHERENTE
24","R. INHERENTE",(IF(BA43="R.RESIDUAL
24","R. RESIDUAL"," ")))))</f>
        <v xml:space="preserve"> </v>
      </c>
      <c r="BK44" s="110"/>
      <c r="BL44" s="796"/>
      <c r="BM44" s="1616"/>
      <c r="BN44" s="1616"/>
      <c r="BO44" s="1616"/>
      <c r="BP44" s="1616"/>
      <c r="BQ44" s="767"/>
      <c r="BR44" s="139"/>
      <c r="BS44" s="769"/>
      <c r="BT44" s="813"/>
      <c r="BU44" s="816"/>
      <c r="BV44" s="140"/>
      <c r="BW44" s="819"/>
      <c r="BX44" s="811"/>
      <c r="BY44" s="811"/>
      <c r="BZ44" s="811"/>
      <c r="CA44" s="811"/>
      <c r="CB44" s="811"/>
      <c r="CC44" s="811"/>
      <c r="CD44" s="811"/>
      <c r="CE44" s="811"/>
      <c r="CF44" s="811"/>
      <c r="CG44" s="811"/>
      <c r="CH44" s="811"/>
      <c r="CI44" s="811"/>
      <c r="CJ44" s="811"/>
      <c r="CK44" s="811"/>
      <c r="CL44" s="811"/>
      <c r="CM44" s="811"/>
      <c r="CN44" s="811"/>
      <c r="CO44" s="811"/>
      <c r="CP44" s="811"/>
      <c r="CQ44" s="806"/>
      <c r="CR44" s="141"/>
      <c r="CS44" s="809"/>
      <c r="CT44" s="822"/>
      <c r="CU44" s="822"/>
      <c r="CV44" s="822"/>
      <c r="CW44" s="822"/>
      <c r="CX44" s="822"/>
      <c r="CY44" s="822"/>
      <c r="CZ44" s="822"/>
      <c r="DA44" s="822"/>
      <c r="DB44" s="822"/>
      <c r="DC44" s="822"/>
      <c r="DD44" s="822"/>
      <c r="DE44" s="822"/>
      <c r="DF44" s="822"/>
      <c r="DG44" s="822"/>
      <c r="DH44" s="822"/>
      <c r="DI44" s="822"/>
      <c r="DJ44" s="822"/>
      <c r="DK44" s="822"/>
      <c r="DL44" s="822"/>
      <c r="DM44" s="822"/>
      <c r="DN44" s="822"/>
      <c r="DO44" s="822"/>
      <c r="DP44" s="822"/>
      <c r="DQ44" s="825"/>
      <c r="DR44" s="142"/>
      <c r="DS44" s="360"/>
      <c r="DT44" s="1617"/>
      <c r="DU44" s="1617"/>
      <c r="DV44" s="1618"/>
    </row>
    <row r="45" spans="1:126" s="87" customFormat="1" ht="102.75" customHeight="1" thickBot="1">
      <c r="B45" s="828"/>
      <c r="C45" s="1594"/>
      <c r="D45" s="1594"/>
      <c r="E45" s="1594"/>
      <c r="F45" s="1595"/>
      <c r="G45" s="1596"/>
      <c r="H45" s="1623" t="s">
        <v>950</v>
      </c>
      <c r="I45" s="126" t="s">
        <v>843</v>
      </c>
      <c r="J45" s="1597"/>
      <c r="K45" s="780"/>
      <c r="L45" s="1654"/>
      <c r="M45" s="127"/>
      <c r="N45" s="759"/>
      <c r="O45" s="1599"/>
      <c r="P45" s="1600"/>
      <c r="Q45" s="1601"/>
      <c r="R45" s="1602"/>
      <c r="S45" s="1603"/>
      <c r="T45" s="128"/>
      <c r="U45" s="183" t="s">
        <v>951</v>
      </c>
      <c r="V45" s="1604" t="s">
        <v>849</v>
      </c>
      <c r="W45" s="836"/>
      <c r="X45" s="1605"/>
      <c r="Y45" s="1605"/>
      <c r="Z45" s="1605">
        <v>15</v>
      </c>
      <c r="AA45" s="1605"/>
      <c r="AB45" s="1605"/>
      <c r="AC45" s="1605"/>
      <c r="AD45" s="1605"/>
      <c r="AE45" s="1605"/>
      <c r="AF45" s="1605">
        <v>15</v>
      </c>
      <c r="AG45" s="1605"/>
      <c r="AH45" s="1606">
        <f t="shared" si="26"/>
        <v>30</v>
      </c>
      <c r="AI45" s="131">
        <v>0.29399999999999998</v>
      </c>
      <c r="AJ45" s="800"/>
      <c r="AK45" s="1607" t="s">
        <v>817</v>
      </c>
      <c r="AL45" s="1607"/>
      <c r="AM45" s="775" t="s">
        <v>921</v>
      </c>
      <c r="AN45" s="775"/>
      <c r="AO45" s="802" t="s">
        <v>817</v>
      </c>
      <c r="AP45" s="802"/>
      <c r="AQ45" s="1590" t="s">
        <v>952</v>
      </c>
      <c r="AR45" s="132" t="s">
        <v>953</v>
      </c>
      <c r="AS45" s="1591" t="s">
        <v>954</v>
      </c>
      <c r="AT45" s="186" t="s">
        <v>941</v>
      </c>
      <c r="AU45" s="187" t="s">
        <v>942</v>
      </c>
      <c r="AV45" s="101"/>
      <c r="AW45" s="804"/>
      <c r="AX45" s="1608"/>
      <c r="AY45" s="1609"/>
      <c r="AZ45" s="1608"/>
      <c r="BA45" s="1610"/>
      <c r="BB45" s="1611"/>
      <c r="BC45" s="146"/>
      <c r="BD45" s="147"/>
      <c r="BE45" s="134">
        <v>0.60000000000000009</v>
      </c>
      <c r="BF45" s="359" t="str">
        <f>IF(ISERROR(IF(S43="R.INHERENTE
3","R. INHERENTE",(IF(BA43="R.RESIDUAL
3","R. RESIDUAL"," ")))),"",(IF(S43="R.INHERENTE
3","R. INHERENTE",(IF(BA43="R.RESIDUAL
3","R. RESIDUAL"," ")))))</f>
        <v xml:space="preserve"> </v>
      </c>
      <c r="BG45" s="1612" t="str">
        <f>IF(ISERROR(IF(S43="R.INHERENTE
8","R. INHERENTE",(IF(BA43="R.RESIDUAL
8","R. RESIDUAL"," ")))),"",(IF(S43="R.INHERENTE
8","R. INHERENTE",(IF(BA43="R.RESIDUAL
8","R. RESIDUAL"," ")))))</f>
        <v xml:space="preserve"> </v>
      </c>
      <c r="BH45" s="1613" t="str">
        <f>IF(ISERROR(IF(S43="R.INHERENTE
13","R. INHERENTE",(IF(BA43="R.RESIDUAL
13","R. RESIDUAL"," ")))),"",(IF(S43="R.INHERENTE
13","R. INHERENTE",(IF(BA43="R.RESIDUAL
13","R. RESIDUAL"," ")))))</f>
        <v xml:space="preserve"> </v>
      </c>
      <c r="BI45" s="1614" t="str">
        <f>IF(ISERROR(IF(S43="R.INHERENTE
18","R. INHERENTE",(IF(BA43="R.RESIDUAL
18","R. RESIDUAL"," ")))),"",(IF(S43="R.INHERENTE
18","R. INHERENTE",(IF(BA43="R.RESIDUAL
18","R. RESIDUAL"," ")))))</f>
        <v xml:space="preserve"> </v>
      </c>
      <c r="BJ45" s="1615" t="str">
        <f>IF(ISERROR(IF(S43="R.INHERENTE
23","R. INHERENTE",(IF(BA43="R.RESIDUAL
23","R. RESIDUAL"," ")))),"",(IF(S43="R.INHERENTE
23","R. INHERENTE",(IF(BA43="R.RESIDUAL
23","R. RESIDUAL"," ")))))</f>
        <v xml:space="preserve"> </v>
      </c>
      <c r="BK45" s="110"/>
      <c r="BL45" s="796"/>
      <c r="BM45" s="1616"/>
      <c r="BN45" s="1616"/>
      <c r="BO45" s="1616"/>
      <c r="BP45" s="1616"/>
      <c r="BQ45" s="767"/>
      <c r="BR45" s="139"/>
      <c r="BS45" s="769"/>
      <c r="BT45" s="813"/>
      <c r="BU45" s="816"/>
      <c r="BV45" s="140"/>
      <c r="BW45" s="819"/>
      <c r="BX45" s="811"/>
      <c r="BY45" s="811"/>
      <c r="BZ45" s="811"/>
      <c r="CA45" s="811"/>
      <c r="CB45" s="811"/>
      <c r="CC45" s="811"/>
      <c r="CD45" s="811"/>
      <c r="CE45" s="811"/>
      <c r="CF45" s="811"/>
      <c r="CG45" s="811"/>
      <c r="CH45" s="811"/>
      <c r="CI45" s="811"/>
      <c r="CJ45" s="811"/>
      <c r="CK45" s="811"/>
      <c r="CL45" s="811"/>
      <c r="CM45" s="811"/>
      <c r="CN45" s="811"/>
      <c r="CO45" s="811"/>
      <c r="CP45" s="811"/>
      <c r="CQ45" s="806"/>
      <c r="CR45" s="141"/>
      <c r="CS45" s="809"/>
      <c r="CT45" s="822"/>
      <c r="CU45" s="822"/>
      <c r="CV45" s="822"/>
      <c r="CW45" s="822"/>
      <c r="CX45" s="822"/>
      <c r="CY45" s="822"/>
      <c r="CZ45" s="822"/>
      <c r="DA45" s="822"/>
      <c r="DB45" s="822"/>
      <c r="DC45" s="822"/>
      <c r="DD45" s="822"/>
      <c r="DE45" s="822"/>
      <c r="DF45" s="822"/>
      <c r="DG45" s="822"/>
      <c r="DH45" s="822"/>
      <c r="DI45" s="822"/>
      <c r="DJ45" s="822"/>
      <c r="DK45" s="822"/>
      <c r="DL45" s="822"/>
      <c r="DM45" s="822"/>
      <c r="DN45" s="822"/>
      <c r="DO45" s="822"/>
      <c r="DP45" s="822"/>
      <c r="DQ45" s="825"/>
      <c r="DR45" s="142"/>
      <c r="DS45" s="360"/>
      <c r="DT45" s="1617"/>
      <c r="DU45" s="1617"/>
      <c r="DV45" s="1618"/>
    </row>
    <row r="46" spans="1:126" s="87" customFormat="1" ht="81" customHeight="1">
      <c r="B46" s="828"/>
      <c r="C46" s="1594"/>
      <c r="D46" s="1594"/>
      <c r="E46" s="1594"/>
      <c r="F46" s="1595"/>
      <c r="G46" s="1596"/>
      <c r="H46" s="1589" t="s">
        <v>955</v>
      </c>
      <c r="I46" s="126" t="s">
        <v>932</v>
      </c>
      <c r="J46" s="1597"/>
      <c r="K46" s="780"/>
      <c r="L46" s="1654"/>
      <c r="M46" s="127"/>
      <c r="N46" s="759"/>
      <c r="O46" s="1599"/>
      <c r="P46" s="1600"/>
      <c r="Q46" s="1601"/>
      <c r="R46" s="1602"/>
      <c r="S46" s="1603"/>
      <c r="T46" s="128"/>
      <c r="U46" s="358"/>
      <c r="V46" s="1604"/>
      <c r="W46" s="836"/>
      <c r="X46" s="1605"/>
      <c r="Y46" s="1605"/>
      <c r="Z46" s="1605"/>
      <c r="AA46" s="1605"/>
      <c r="AB46" s="1605"/>
      <c r="AC46" s="1605"/>
      <c r="AD46" s="1605"/>
      <c r="AE46" s="1605"/>
      <c r="AF46" s="1605"/>
      <c r="AG46" s="1605"/>
      <c r="AH46" s="1606">
        <f t="shared" si="26"/>
        <v>0</v>
      </c>
      <c r="AI46" s="131"/>
      <c r="AJ46" s="800"/>
      <c r="AK46" s="1607"/>
      <c r="AL46" s="1607"/>
      <c r="AM46" s="1594"/>
      <c r="AN46" s="1594"/>
      <c r="AO46" s="1607"/>
      <c r="AP46" s="1607"/>
      <c r="AQ46" s="1590"/>
      <c r="AR46" s="132"/>
      <c r="AS46" s="1591"/>
      <c r="AT46" s="1592"/>
      <c r="AU46" s="1593"/>
      <c r="AV46" s="101"/>
      <c r="AW46" s="804"/>
      <c r="AX46" s="1608"/>
      <c r="AY46" s="1609"/>
      <c r="AZ46" s="1608"/>
      <c r="BA46" s="1610"/>
      <c r="BB46" s="1611"/>
      <c r="BC46" s="146"/>
      <c r="BD46" s="147"/>
      <c r="BE46" s="134">
        <v>0.4</v>
      </c>
      <c r="BF46" s="359" t="str">
        <f>IF(ISERROR(IF(S43="R.INHERENTE
2","R. INHERENTE",(IF(BA43="R.RESIDUAL
2","R. RESIDUAL"," ")))),"",(IF(S43="R.INHERENTE
2","R. INHERENTE",(IF(BA43="R.RESIDUAL
2","R. RESIDUAL"," ")))))</f>
        <v xml:space="preserve"> </v>
      </c>
      <c r="BG46" s="1612" t="str">
        <f>IF(ISERROR(IF(S43="R.INHERENTE
7","R. INHERENTE",(IF(BA43="R.RESIDUAL
7","R. RESIDUAL"," ")))),"",(IF(S43="R.INHERENTE
7","R. INHERENTE",(IF(BA43="R.RESIDUAL
7","R. RESIDUAL"," ")))))</f>
        <v xml:space="preserve"> </v>
      </c>
      <c r="BH46" s="1619" t="str">
        <f>IF(ISERROR(IF(S43="R.INHERENTE
12","R. INHERENTE",(IF(BA43="R.RESIDUAL
12","R. RESIDUAL"," ")))),"",(IF(S43="R.INHERENTE
12","R. INHERENTE",(IF(BA43="R.RESIDUAL
12","R. RESIDUAL"," ")))))</f>
        <v xml:space="preserve"> </v>
      </c>
      <c r="BI46" s="1613" t="str">
        <f>IF(ISERROR(IF(S43="R.INHERENTE
17","R. INHERENTE",(IF(BA43="R.RESIDUAL
17","R. RESIDUAL"," ")))),"",(IF(S43="R.INHERENTE
17","R. INHERENTE",(IF(BA43="R.RESIDUAL
17","R. RESIDUAL"," ")))))</f>
        <v xml:space="preserve"> </v>
      </c>
      <c r="BJ46" s="1615" t="str">
        <f>IF(ISERROR(IF(S43="R.INHERENTE
22","R. INHERENTE",(IF(BA43="R.RESIDUAL
22","R. RESIDUAL"," ")))),"",(IF(S43="R.INHERENTE
22","R. INHERENTE",(IF(BA43="R.RESIDUAL
22","R. RESIDUAL"," ")))))</f>
        <v>R. RESIDUAL</v>
      </c>
      <c r="BK46" s="110"/>
      <c r="BL46" s="796"/>
      <c r="BM46" s="1616"/>
      <c r="BN46" s="1616"/>
      <c r="BO46" s="1616"/>
      <c r="BP46" s="1616"/>
      <c r="BQ46" s="767"/>
      <c r="BR46" s="139"/>
      <c r="BS46" s="769"/>
      <c r="BT46" s="813"/>
      <c r="BU46" s="816"/>
      <c r="BV46" s="140"/>
      <c r="BW46" s="819"/>
      <c r="BX46" s="811"/>
      <c r="BY46" s="811"/>
      <c r="BZ46" s="811"/>
      <c r="CA46" s="811"/>
      <c r="CB46" s="811"/>
      <c r="CC46" s="811"/>
      <c r="CD46" s="811"/>
      <c r="CE46" s="811"/>
      <c r="CF46" s="811"/>
      <c r="CG46" s="811"/>
      <c r="CH46" s="811"/>
      <c r="CI46" s="811"/>
      <c r="CJ46" s="811"/>
      <c r="CK46" s="811"/>
      <c r="CL46" s="811"/>
      <c r="CM46" s="811"/>
      <c r="CN46" s="811"/>
      <c r="CO46" s="811"/>
      <c r="CP46" s="811"/>
      <c r="CQ46" s="806"/>
      <c r="CR46" s="141"/>
      <c r="CS46" s="809"/>
      <c r="CT46" s="822"/>
      <c r="CU46" s="822"/>
      <c r="CV46" s="822"/>
      <c r="CW46" s="822"/>
      <c r="CX46" s="822"/>
      <c r="CY46" s="822"/>
      <c r="CZ46" s="822"/>
      <c r="DA46" s="822"/>
      <c r="DB46" s="822"/>
      <c r="DC46" s="822"/>
      <c r="DD46" s="822"/>
      <c r="DE46" s="822"/>
      <c r="DF46" s="822"/>
      <c r="DG46" s="822"/>
      <c r="DH46" s="822"/>
      <c r="DI46" s="822"/>
      <c r="DJ46" s="822"/>
      <c r="DK46" s="822"/>
      <c r="DL46" s="822"/>
      <c r="DM46" s="822"/>
      <c r="DN46" s="822"/>
      <c r="DO46" s="822"/>
      <c r="DP46" s="822"/>
      <c r="DQ46" s="825"/>
      <c r="DR46" s="142"/>
      <c r="DS46" s="360"/>
      <c r="DT46" s="1617"/>
      <c r="DU46" s="1617"/>
      <c r="DV46" s="1618"/>
    </row>
    <row r="47" spans="1:126" s="87" customFormat="1" ht="81" customHeight="1" thickBot="1">
      <c r="B47" s="829"/>
      <c r="C47" s="1620"/>
      <c r="D47" s="1620"/>
      <c r="E47" s="1620"/>
      <c r="F47" s="1621"/>
      <c r="G47" s="1622"/>
      <c r="H47" s="1623"/>
      <c r="I47" s="188"/>
      <c r="J47" s="1624"/>
      <c r="K47" s="781"/>
      <c r="L47" s="1664"/>
      <c r="M47" s="127"/>
      <c r="N47" s="760"/>
      <c r="O47" s="1626"/>
      <c r="P47" s="1627"/>
      <c r="Q47" s="1628"/>
      <c r="R47" s="1629"/>
      <c r="S47" s="1630"/>
      <c r="T47" s="128"/>
      <c r="U47" s="148"/>
      <c r="V47" s="1631"/>
      <c r="W47" s="837"/>
      <c r="X47" s="1632"/>
      <c r="Y47" s="1632"/>
      <c r="Z47" s="1632"/>
      <c r="AA47" s="1632"/>
      <c r="AB47" s="1632"/>
      <c r="AC47" s="1632"/>
      <c r="AD47" s="1632"/>
      <c r="AE47" s="1632"/>
      <c r="AF47" s="1632"/>
      <c r="AG47" s="1632"/>
      <c r="AH47" s="1633">
        <f t="shared" si="26"/>
        <v>0</v>
      </c>
      <c r="AI47" s="149"/>
      <c r="AJ47" s="801"/>
      <c r="AK47" s="1634"/>
      <c r="AL47" s="1634"/>
      <c r="AM47" s="1620"/>
      <c r="AN47" s="1620"/>
      <c r="AO47" s="1634"/>
      <c r="AP47" s="1634"/>
      <c r="AQ47" s="1635"/>
      <c r="AR47" s="150"/>
      <c r="AS47" s="1636"/>
      <c r="AT47" s="1637"/>
      <c r="AU47" s="1638"/>
      <c r="AV47" s="101"/>
      <c r="AW47" s="805"/>
      <c r="AX47" s="1639"/>
      <c r="AY47" s="1640"/>
      <c r="AZ47" s="1639"/>
      <c r="BA47" s="1641"/>
      <c r="BB47" s="1642"/>
      <c r="BC47" s="146"/>
      <c r="BD47" s="147"/>
      <c r="BE47" s="151">
        <v>0.2</v>
      </c>
      <c r="BF47" s="152" t="str">
        <f>IF(ISERROR(IF(S43="R.INHERENTE
1","R. INHERENTE",(IF(BA43="R.RESIDUAL
1","R. RESIDUAL"," ")))),"",(IF(S43="R.INHERENTE
1","R. INHERENTE",(IF(BA43="R.RESIDUAL
1","R. RESIDUAL"," ")))))</f>
        <v xml:space="preserve"> </v>
      </c>
      <c r="BG47" s="1643" t="str">
        <f>IF(ISERROR(IF(S43="R.INHERENTE
6","R. INHERENTE",(IF(BA43="R.RESIDUAL
6","R. RESIDUAL"," ")))),"",(IF(S43="R.INHERENTE
6","R. INHERENTE",(IF(BA43="R.RESIDUAL
6","R. RESIDUAL"," ")))))</f>
        <v xml:space="preserve"> </v>
      </c>
      <c r="BH47" s="1644" t="str">
        <f>IF(ISERROR(IF(S43="R.INHERENTE
11","R. INHERENTE",(IF(BA43="R.RESIDUAL
11","R. RESIDUAL"," ")))),"",(IF(S43="R.INHERENTE
11","R. INHERENTE",(IF(BA43="R.RESIDUAL
11","R. RESIDUAL"," ")))))</f>
        <v xml:space="preserve"> </v>
      </c>
      <c r="BI47" s="1645" t="str">
        <f>IF(ISERROR(IF(S43="R.INHERENTE
16","R. INHERENTE",(IF(BA43="R.RESIDUAL
16","R. RESIDUAL"," ")))),"",(IF(S43="R.INHERENTE
16","R. INHERENTE",(IF(BA43="R.RESIDUAL
16","R. RESIDUAL"," ")))))</f>
        <v xml:space="preserve"> </v>
      </c>
      <c r="BJ47" s="1646" t="str">
        <f>IF(ISERROR(IF(S43="R.INHERENTE
21","R. INHERENTE",(IF(BA43="R.RESIDUAL
21","R. RESIDUAL"," ")))),"",(IF(S43="R.INHERENTE
21","R. INHERENTE",(IF(BA43="R.RESIDUAL
21","R. RESIDUAL"," ")))))</f>
        <v xml:space="preserve"> </v>
      </c>
      <c r="BK47" s="110"/>
      <c r="BL47" s="797"/>
      <c r="BM47" s="1647"/>
      <c r="BN47" s="1647"/>
      <c r="BO47" s="1647"/>
      <c r="BP47" s="1647"/>
      <c r="BQ47" s="768"/>
      <c r="BR47" s="153"/>
      <c r="BS47" s="770"/>
      <c r="BT47" s="814"/>
      <c r="BU47" s="817"/>
      <c r="BV47" s="140"/>
      <c r="BW47" s="820"/>
      <c r="BX47" s="812"/>
      <c r="BY47" s="812"/>
      <c r="BZ47" s="812"/>
      <c r="CA47" s="812"/>
      <c r="CB47" s="812"/>
      <c r="CC47" s="812"/>
      <c r="CD47" s="812"/>
      <c r="CE47" s="812"/>
      <c r="CF47" s="812"/>
      <c r="CG47" s="812"/>
      <c r="CH47" s="812"/>
      <c r="CI47" s="812"/>
      <c r="CJ47" s="812"/>
      <c r="CK47" s="812"/>
      <c r="CL47" s="812"/>
      <c r="CM47" s="812"/>
      <c r="CN47" s="812"/>
      <c r="CO47" s="812"/>
      <c r="CP47" s="812"/>
      <c r="CQ47" s="807"/>
      <c r="CR47" s="141"/>
      <c r="CS47" s="810"/>
      <c r="CT47" s="823"/>
      <c r="CU47" s="823"/>
      <c r="CV47" s="823"/>
      <c r="CW47" s="823"/>
      <c r="CX47" s="823"/>
      <c r="CY47" s="823"/>
      <c r="CZ47" s="823"/>
      <c r="DA47" s="823"/>
      <c r="DB47" s="823"/>
      <c r="DC47" s="823"/>
      <c r="DD47" s="823"/>
      <c r="DE47" s="823"/>
      <c r="DF47" s="823"/>
      <c r="DG47" s="823"/>
      <c r="DH47" s="823"/>
      <c r="DI47" s="823"/>
      <c r="DJ47" s="823"/>
      <c r="DK47" s="823"/>
      <c r="DL47" s="823"/>
      <c r="DM47" s="823"/>
      <c r="DN47" s="823"/>
      <c r="DO47" s="823"/>
      <c r="DP47" s="823"/>
      <c r="DQ47" s="826"/>
      <c r="DR47" s="142"/>
      <c r="DS47" s="154"/>
      <c r="DT47" s="1648"/>
      <c r="DU47" s="1648"/>
      <c r="DV47" s="1649"/>
    </row>
    <row r="48" spans="1:126" ht="18.75" customHeight="1" thickBot="1">
      <c r="N48" s="146"/>
      <c r="O48" s="146"/>
      <c r="P48" s="146"/>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F48" s="156">
        <v>0.2</v>
      </c>
      <c r="BG48" s="157">
        <v>0.4</v>
      </c>
      <c r="BH48" s="157">
        <v>0.60000000000000009</v>
      </c>
      <c r="BI48" s="157">
        <v>0.8</v>
      </c>
      <c r="BJ48" s="157">
        <v>1</v>
      </c>
    </row>
    <row r="49" spans="1:126" s="89" customFormat="1" ht="56.25" customHeight="1" thickBot="1">
      <c r="B49" s="827">
        <v>6</v>
      </c>
      <c r="C49" s="830" t="s">
        <v>956</v>
      </c>
      <c r="D49" s="830" t="s">
        <v>957</v>
      </c>
      <c r="E49" s="830" t="s">
        <v>839</v>
      </c>
      <c r="F49" s="831" t="s">
        <v>840</v>
      </c>
      <c r="G49" s="832" t="s">
        <v>958</v>
      </c>
      <c r="H49" s="158" t="s">
        <v>959</v>
      </c>
      <c r="I49" s="159" t="s">
        <v>843</v>
      </c>
      <c r="J49" s="778" t="str">
        <f>IF(F49="","",(CONCATENATE("Posibilidad de afectación ",F49," ",G49," ",H49," ",H50," ",H51," ",H52," ",H53)))</f>
        <v xml:space="preserve">Posibilidad de afectación Económica y Reputacional  por omitir la realización transaccional de manera electrónica de cualquier proceso contractual de la Subred, debido a la falta de control de los procesos realizados transaccionalmente por la plataforma SECOP II . y al desconocimiento de las plataformas administradas por Colombia Compra Eficiente   </v>
      </c>
      <c r="K49" s="779" t="s">
        <v>937</v>
      </c>
      <c r="L49" s="865" t="s">
        <v>845</v>
      </c>
      <c r="M49" s="128"/>
      <c r="N49" s="866" t="s">
        <v>919</v>
      </c>
      <c r="O49" s="867">
        <f>IF(ISERROR(VLOOKUP($N49,[6]Listas!$E$20:$F$24,2,FALSE)),"",(VLOOKUP($N49,[6]Listas!$E$20:$F$24,2,FALSE)))</f>
        <v>1</v>
      </c>
      <c r="P49" s="868" t="str">
        <f>IF(ISERROR(VLOOKUP($O49,[6]Listas!$E$3:$F$7,2,FALSE)),"",(VLOOKUP($O49,[6]Listas!$E$3:$F$7,2,FALSE)))</f>
        <v>MUY ALTA 
Se espera que el evento ocurra en la mayoría de las circunstancias.</v>
      </c>
      <c r="Q49" s="869" t="s">
        <v>900</v>
      </c>
      <c r="R49" s="870">
        <f>IF(ISERROR(VLOOKUP($Q49,[6]Listas!$E$28:$F$35,2,FALSE)),"",(VLOOKUP($Q49,[6]Listas!$E$28:$F$35,2,FALSE)))</f>
        <v>0.8</v>
      </c>
      <c r="S49" s="871" t="str">
        <f t="shared" ref="S49" si="30">IF(O49="","",(CONCATENATE("R.INHERENTE
",(IF(AND($O49=0.2,$R49=0.2),1,(IF(AND($O49=0.2,$R49=0.4),6,(IF(AND($O49=0.2,$R49=0.6),11,(IF(AND($O49=0.2,$R49=0.8),16,(IF(AND($O49=0.2,$R49=1),21,(IF(AND($O49=0.4,$R49=0.2),2,(IF(AND($O49=0.4,$R49=0.4),7,(IF(AND($O49=0.4,$R49=0.6),12,(IF(AND($O49=0.4,$R49=0.8),17,(IF(AND($O49=0.4,$R49=1),22,(IF(AND($O49=0.6,$R49=0.2),3,(IF(AND($O49=0.6,$R49=0.4),8,(IF(AND($O49=0.6,$R49=0.6),13,(IF(AND($O49=0.6,$R49=0.8),18,(IF(AND($O49=0.6,$R49=1),23,(IF(AND($O49=0.8,$R49=0.2),4,(IF(AND($O49=0.8,$R49=0.4),9,(IF(AND($O49=0.8,$R49=0.6),14,(IF(AND($O49=0.8,$R49=0.8),19,(IF(AND($O49=0.8,$R49=1),24,(IF(AND($O49=1,$R49=0.2),5,(IF(AND($O49=1,$R49=0.4),10,(IF(AND($O49=1,$R49=0.6),15,(IF(AND($O49=1,$R49=0.8),20,(IF(AND($O49=1,$R49=1),25,"")))))))))))))))))))))))))))))))))))))))))))))))))))))</f>
        <v>R.INHERENTE
20</v>
      </c>
      <c r="T49" s="128">
        <f>+VLOOKUP($S49,[6]Listas!$D$112:$E$136,2,FALSE)</f>
        <v>20</v>
      </c>
      <c r="U49" s="174" t="s">
        <v>960</v>
      </c>
      <c r="V49" s="160" t="s">
        <v>849</v>
      </c>
      <c r="W49" s="835" t="s">
        <v>391</v>
      </c>
      <c r="X49" s="847">
        <v>25</v>
      </c>
      <c r="Y49" s="847"/>
      <c r="Z49" s="847"/>
      <c r="AA49" s="847"/>
      <c r="AB49" s="847"/>
      <c r="AC49" s="847"/>
      <c r="AD49" s="847"/>
      <c r="AE49" s="847"/>
      <c r="AF49" s="847">
        <v>15</v>
      </c>
      <c r="AG49" s="847"/>
      <c r="AH49" s="175">
        <f t="shared" ref="AH49:AH53" si="31">X49+Z49+AB49+AD49+AF49</f>
        <v>40</v>
      </c>
      <c r="AI49" s="176">
        <v>0.6</v>
      </c>
      <c r="AJ49" s="799">
        <f>R49</f>
        <v>0.8</v>
      </c>
      <c r="AK49" s="851" t="s">
        <v>817</v>
      </c>
      <c r="AL49" s="851"/>
      <c r="AM49" s="830" t="s">
        <v>850</v>
      </c>
      <c r="AN49" s="830"/>
      <c r="AO49" s="851" t="s">
        <v>816</v>
      </c>
      <c r="AP49" s="851"/>
      <c r="AQ49" s="177" t="s">
        <v>961</v>
      </c>
      <c r="AR49" s="178" t="s">
        <v>962</v>
      </c>
      <c r="AS49" s="179" t="s">
        <v>963</v>
      </c>
      <c r="AT49" s="180" t="s">
        <v>964</v>
      </c>
      <c r="AU49" s="181" t="s">
        <v>965</v>
      </c>
      <c r="AV49" s="133">
        <f>+(IF(AND($AW49&gt;0,$AW49&lt;=0.2),0.2,(IF(AND($AW49&gt;0.2,$AW49&lt;=0.4),0.4,(IF(AND($AW49&gt;0.4,$AW49&lt;=0.6),0.6,(IF(AND($AW49&gt;0.6,$AW49&lt;=0.8),0.8,(IF($AW49&gt;0.8,1,""))))))))))</f>
        <v>0.4</v>
      </c>
      <c r="AW49" s="852">
        <f>+MIN(AI49:AI53)</f>
        <v>0.252</v>
      </c>
      <c r="AX49" s="842" t="str">
        <f t="shared" ref="AX49" si="32">+(IF($AV49=0.2,"MUY BAJA",(IF($AV49=0.4,"BAJA",(IF($AV49=0.6,"MEDIA",(IF($AV49=0.8,"ALTA",(IF($AV49=1,"MUY ALTA",""))))))))))</f>
        <v>BAJA</v>
      </c>
      <c r="AY49" s="843">
        <f>+MIN(AJ49:AJ53)</f>
        <v>0.8</v>
      </c>
      <c r="AZ49" s="842" t="str">
        <f t="shared" ref="AZ49" si="33">+(IF($BC49=0.2,"MUY BAJA",(IF($BC49=0.4,"BAJA",(IF($BC49=0.6,"MEDIA",(IF($BC49=0.8,"ALTA",(IF($BC49=1,"MUY ALTA",""))))))))))</f>
        <v>ALTA</v>
      </c>
      <c r="BA49" s="844" t="str">
        <f t="shared" ref="BA49" si="34">IF($AV49="","",(CONCATENATE("R.RESIDUAL
",(IF(AND($AV49=0.2,$BC49=0.2),1,(IF(AND($AV49=0.2,$BC49=0.4),6,(IF(AND($AV49=0.2,$BC49=0.6),11,(IF(AND($AV49=0.2,$BC49=0.8),16,(IF(AND($AV49=0.2,$BC49=1),21,(IF(AND($AV49=0.4,$BC49=0.2),2,(IF(AND($AV49=0.4,$BC49=0.4),7,(IF(AND($AV49=0.4,$BC49=0.6),12,(IF(AND($AV49=0.4,$BC49=0.8),17,(IF(AND($AV49=0.4,$BC49=1),22,(IF(AND($AV49=0.6,$BC49=0.2),3,(IF(AND($AV49=0.6,$BC49=0.4),8,(IF(AND($AV49=0.6,$BC49=0.6),13,(IF(AND($AV49=0.6,$BC49=0.8),18,(IF(AND($AV49=0.6,$BC49=1),23,(IF(AND($AV49=0.8,$BC49=0.2),4,(IF(AND($AV49=0.8,$BC49=0.4),9,(IF(AND($AV49=0.8,$BC49=0.6),14,(IF(AND($AV49=0.8,$BC49=0.8),19,(IF(AND($AV49=0.8,$BC49=1),24,(IF(AND($AV49=1,$BC49=0.2),5,(IF(AND($AV49=1,$BC49=0.4),10,(IF(AND($AV49=1,$BC49=0.6),15,(IF(AND($AV49=1,$BC49=0.8),20,(IF(AND($AV49=1,$BC49=1),25,"")))))))))))))))))))))))))))))))))))))))))))))))))))))</f>
        <v>R.RESIDUAL
17</v>
      </c>
      <c r="BB49" s="845" t="s">
        <v>856</v>
      </c>
      <c r="BC49" s="133">
        <f>+(IF(AND($AY49&gt;0,$AY49&lt;=0.2),0.2,(IF(AND($AY49&gt;0.2,$AY49&lt;=0.4),0.4,(IF(AND($AY49&gt;0.4,$AY49&lt;=0.6),0.6,(IF(AND($AY49&gt;0.6,$AY49&lt;=0.8),0.8,(IF($AY49&gt;0.8,1,""))))))))))</f>
        <v>0.8</v>
      </c>
      <c r="BD49" s="101">
        <f>+VLOOKUP($BA49,[6]Listas!$F$112:$G$136,2,FALSE)</f>
        <v>17</v>
      </c>
      <c r="BE49" s="134">
        <v>1</v>
      </c>
      <c r="BF49" s="135" t="str">
        <f>IF(ISERROR(IF(S49="R.INHERENTE
5","R. INHERENTE",(IF(BA49="R.RESIDUAL
5","R. RESIDUAL"," ")))),"",(IF(S49="R.INHERENTE
5","R. INHERENTE",(IF(BA49="R.RESIDUAL
5","R. RESIDUAL"," ")))))</f>
        <v xml:space="preserve"> </v>
      </c>
      <c r="BG49" s="136" t="str">
        <f>IF(ISERROR(IF(S49="R.INHERENTE
10","R. INHERENTE",(IF(BA49="R.RESIDUAL
10","R. RESIDUAL"," ")))),"",(IF(S49="R.INHERENTE
10","R. INHERENTE",(IF(BA49="R.RESIDUAL
10","R. RESIDUAL"," ")))))</f>
        <v xml:space="preserve"> </v>
      </c>
      <c r="BH49" s="137" t="str">
        <f>IF(ISERROR(IF(S49="R.INHERENTE
15","R. INHERENTE",(IF(BA49="R.RESIDUAL
15","R. RESIDUAL"," ")))),"",(IF(S49="R.INHERENTE
15","R. INHERENTE",(IF(BA49="R.RESIDUAL
15","R. RESIDUAL"," ")))))</f>
        <v xml:space="preserve"> </v>
      </c>
      <c r="BI49" s="137" t="str">
        <f>IF(ISERROR(IF(S49="R.INHERENTE
20","R. INHERENTE",(IF(BA49="R.RESIDUAL
20","R. RESIDUAL"," ")))),"",(IF(S49="R.INHERENTE
20","R. INHERENTE",(IF(BA49="R.RESIDUAL
20","R. RESIDUAL"," ")))))</f>
        <v>R. INHERENTE</v>
      </c>
      <c r="BJ49" s="138" t="str">
        <f>IF(ISERROR(IF(S49="R.INHERENTE
25","R. INHERENTE",(IF(BA49="R.RESIDUAL
25","R. RESIDUAL"," ")))),"",(IF(S49="R.INHERENTE
25","R. INHERENTE",(IF(BA49="R.RESIDUAL
25","R. RESIDUAL"," ")))))</f>
        <v xml:space="preserve"> </v>
      </c>
      <c r="BK49" s="190"/>
      <c r="BL49" s="888"/>
      <c r="BM49" s="881"/>
      <c r="BN49" s="881"/>
      <c r="BO49" s="881"/>
      <c r="BP49" s="881"/>
      <c r="BQ49" s="882"/>
      <c r="BR49" s="191"/>
      <c r="BS49" s="885" t="s">
        <v>966</v>
      </c>
      <c r="BT49" s="900" t="s">
        <v>964</v>
      </c>
      <c r="BU49" s="903" t="s">
        <v>967</v>
      </c>
      <c r="BV49" s="192"/>
      <c r="BW49" s="906"/>
      <c r="BX49" s="897"/>
      <c r="BY49" s="897"/>
      <c r="BZ49" s="897"/>
      <c r="CA49" s="897"/>
      <c r="CB49" s="897"/>
      <c r="CC49" s="897"/>
      <c r="CD49" s="897"/>
      <c r="CE49" s="897"/>
      <c r="CF49" s="897"/>
      <c r="CG49" s="897"/>
      <c r="CH49" s="897"/>
      <c r="CI49" s="897"/>
      <c r="CJ49" s="897"/>
      <c r="CK49" s="897"/>
      <c r="CL49" s="897"/>
      <c r="CM49" s="897"/>
      <c r="CN49" s="897"/>
      <c r="CO49" s="897"/>
      <c r="CP49" s="897"/>
      <c r="CQ49" s="891"/>
      <c r="CR49" s="193"/>
      <c r="CS49" s="894"/>
      <c r="CT49" s="909"/>
      <c r="CU49" s="909"/>
      <c r="CV49" s="909"/>
      <c r="CW49" s="909"/>
      <c r="CX49" s="909"/>
      <c r="CY49" s="909"/>
      <c r="CZ49" s="909"/>
      <c r="DA49" s="909"/>
      <c r="DB49" s="909"/>
      <c r="DC49" s="909"/>
      <c r="DD49" s="909"/>
      <c r="DE49" s="909"/>
      <c r="DF49" s="909"/>
      <c r="DG49" s="909"/>
      <c r="DH49" s="909"/>
      <c r="DI49" s="909"/>
      <c r="DJ49" s="909"/>
      <c r="DK49" s="909"/>
      <c r="DL49" s="909"/>
      <c r="DM49" s="909"/>
      <c r="DN49" s="909"/>
      <c r="DO49" s="909"/>
      <c r="DP49" s="909"/>
      <c r="DQ49" s="912"/>
      <c r="DR49" s="194"/>
      <c r="DS49" s="195"/>
      <c r="DT49" s="196"/>
      <c r="DU49" s="196"/>
      <c r="DV49" s="197"/>
    </row>
    <row r="50" spans="1:126" s="89" customFormat="1" ht="56.25" customHeight="1" thickBot="1">
      <c r="B50" s="828"/>
      <c r="C50" s="1594"/>
      <c r="D50" s="1594"/>
      <c r="E50" s="1594"/>
      <c r="F50" s="1595"/>
      <c r="G50" s="1596"/>
      <c r="H50" s="1589" t="s">
        <v>968</v>
      </c>
      <c r="I50" s="126" t="s">
        <v>843</v>
      </c>
      <c r="J50" s="1597"/>
      <c r="K50" s="780"/>
      <c r="L50" s="1654"/>
      <c r="M50" s="128"/>
      <c r="N50" s="759"/>
      <c r="O50" s="1599"/>
      <c r="P50" s="1600"/>
      <c r="Q50" s="1601"/>
      <c r="R50" s="1602"/>
      <c r="S50" s="1603"/>
      <c r="T50" s="128"/>
      <c r="U50" s="358" t="s">
        <v>969</v>
      </c>
      <c r="V50" s="1604" t="s">
        <v>849</v>
      </c>
      <c r="W50" s="836"/>
      <c r="X50" s="1605"/>
      <c r="Y50" s="1605"/>
      <c r="Z50" s="1605">
        <v>15</v>
      </c>
      <c r="AA50" s="1605"/>
      <c r="AB50" s="1605"/>
      <c r="AC50" s="1605"/>
      <c r="AD50" s="1605"/>
      <c r="AE50" s="1605"/>
      <c r="AF50" s="1605">
        <v>15</v>
      </c>
      <c r="AG50" s="1605"/>
      <c r="AH50" s="1606">
        <f t="shared" si="31"/>
        <v>30</v>
      </c>
      <c r="AI50" s="198">
        <v>0.42</v>
      </c>
      <c r="AJ50" s="800"/>
      <c r="AK50" s="1607" t="s">
        <v>817</v>
      </c>
      <c r="AL50" s="1607"/>
      <c r="AM50" s="1594" t="s">
        <v>850</v>
      </c>
      <c r="AN50" s="1594"/>
      <c r="AO50" s="1607" t="s">
        <v>816</v>
      </c>
      <c r="AP50" s="1607"/>
      <c r="AQ50" s="1590" t="s">
        <v>970</v>
      </c>
      <c r="AR50" s="132" t="s">
        <v>172</v>
      </c>
      <c r="AS50" s="1591" t="s">
        <v>971</v>
      </c>
      <c r="AT50" s="186" t="s">
        <v>964</v>
      </c>
      <c r="AU50" s="181" t="s">
        <v>965</v>
      </c>
      <c r="AV50" s="101"/>
      <c r="AW50" s="804"/>
      <c r="AX50" s="1608"/>
      <c r="AY50" s="1609"/>
      <c r="AZ50" s="1608"/>
      <c r="BA50" s="1610"/>
      <c r="BB50" s="1611"/>
      <c r="BC50" s="146"/>
      <c r="BD50" s="147"/>
      <c r="BE50" s="134">
        <v>0.8</v>
      </c>
      <c r="BF50" s="359" t="str">
        <f>IF(ISERROR(IF(S49="R.INHERENTE
4","R. INHERENTE",(IF(BA49="R.RESIDUAL
4","R. RESIDUAL"," ")))),"",(IF(S49="R.INHERENTE
4","R. INHERENTE",(IF(BA49="R.RESIDUAL
4","R. RESIDUAL"," ")))))</f>
        <v xml:space="preserve"> </v>
      </c>
      <c r="BG50" s="1612" t="str">
        <f>IF(ISERROR(IF(S49="R.INHERENTE
9","R. INHERENTE",(IF(BA49="R.RESIDUAL
9","R. RESIDUAL"," ")))),"",(IF(S49="R.INHERENTE
9","R. INHERENTE",(IF(BA49="R.RESIDUAL
9","R. RESIDUAL"," ")))))</f>
        <v xml:space="preserve"> </v>
      </c>
      <c r="BH50" s="1613" t="str">
        <f>IF(ISERROR(IF(S49="R.INHERENTE
14","R. INHERENTE",(IF(BA49="R.RESIDUAL
14","R. RESIDUAL"," ")))),"",(IF(S49="R.INHERENTE
14","R. INHERENTE",(IF(BA49="R.RESIDUAL
14","R. RESIDUAL"," ")))))</f>
        <v xml:space="preserve"> </v>
      </c>
      <c r="BI50" s="1614" t="str">
        <f>IF(ISERROR(IF(S49="R.INHERENTE
19","R. INHERENTE",(IF(BA49="R.RESIDUAL
19","R. RESIDUAL"," ")))),"",(IF(S49="R.INHERENTE
19","R. INHERENTE",(IF(BA49="R.RESIDUAL
19","R. RESIDUAL"," ")))))</f>
        <v xml:space="preserve"> </v>
      </c>
      <c r="BJ50" s="1615" t="str">
        <f>IF(ISERROR(IF(S49="R.INHERENTE
24","R. INHERENTE",(IF(BA49="R.RESIDUAL
24","R. RESIDUAL"," ")))),"",(IF(S49="R.INHERENTE
24","R. INHERENTE",(IF(BA49="R.RESIDUAL
24","R. RESIDUAL"," ")))))</f>
        <v xml:space="preserve"> </v>
      </c>
      <c r="BK50" s="190"/>
      <c r="BL50" s="889"/>
      <c r="BM50" s="1668"/>
      <c r="BN50" s="1668"/>
      <c r="BO50" s="1668"/>
      <c r="BP50" s="1668"/>
      <c r="BQ50" s="883"/>
      <c r="BR50" s="191"/>
      <c r="BS50" s="886"/>
      <c r="BT50" s="901"/>
      <c r="BU50" s="904"/>
      <c r="BV50" s="192"/>
      <c r="BW50" s="907"/>
      <c r="BX50" s="898"/>
      <c r="BY50" s="898"/>
      <c r="BZ50" s="898"/>
      <c r="CA50" s="898"/>
      <c r="CB50" s="898"/>
      <c r="CC50" s="898"/>
      <c r="CD50" s="898"/>
      <c r="CE50" s="898"/>
      <c r="CF50" s="898"/>
      <c r="CG50" s="898"/>
      <c r="CH50" s="898"/>
      <c r="CI50" s="898"/>
      <c r="CJ50" s="898"/>
      <c r="CK50" s="898"/>
      <c r="CL50" s="898"/>
      <c r="CM50" s="898"/>
      <c r="CN50" s="898"/>
      <c r="CO50" s="898"/>
      <c r="CP50" s="898"/>
      <c r="CQ50" s="892"/>
      <c r="CR50" s="193"/>
      <c r="CS50" s="895"/>
      <c r="CT50" s="910"/>
      <c r="CU50" s="910"/>
      <c r="CV50" s="910"/>
      <c r="CW50" s="910"/>
      <c r="CX50" s="910"/>
      <c r="CY50" s="910"/>
      <c r="CZ50" s="910"/>
      <c r="DA50" s="910"/>
      <c r="DB50" s="910"/>
      <c r="DC50" s="910"/>
      <c r="DD50" s="910"/>
      <c r="DE50" s="910"/>
      <c r="DF50" s="910"/>
      <c r="DG50" s="910"/>
      <c r="DH50" s="910"/>
      <c r="DI50" s="910"/>
      <c r="DJ50" s="910"/>
      <c r="DK50" s="910"/>
      <c r="DL50" s="910"/>
      <c r="DM50" s="910"/>
      <c r="DN50" s="910"/>
      <c r="DO50" s="910"/>
      <c r="DP50" s="910"/>
      <c r="DQ50" s="913"/>
      <c r="DR50" s="194"/>
      <c r="DS50" s="363"/>
      <c r="DT50" s="1669"/>
      <c r="DU50" s="1669"/>
      <c r="DV50" s="1670"/>
    </row>
    <row r="51" spans="1:126" s="89" customFormat="1" ht="56.25" customHeight="1">
      <c r="B51" s="828"/>
      <c r="C51" s="1594"/>
      <c r="D51" s="1594"/>
      <c r="E51" s="1594"/>
      <c r="F51" s="1595"/>
      <c r="G51" s="1596"/>
      <c r="H51" s="182"/>
      <c r="I51" s="126"/>
      <c r="J51" s="1597"/>
      <c r="K51" s="780"/>
      <c r="L51" s="1654"/>
      <c r="M51" s="128"/>
      <c r="N51" s="759"/>
      <c r="O51" s="1599"/>
      <c r="P51" s="1600"/>
      <c r="Q51" s="1601"/>
      <c r="R51" s="1602"/>
      <c r="S51" s="1603"/>
      <c r="T51" s="128"/>
      <c r="U51" s="358" t="s">
        <v>972</v>
      </c>
      <c r="V51" s="1604" t="s">
        <v>849</v>
      </c>
      <c r="W51" s="836"/>
      <c r="X51" s="1671">
        <v>25</v>
      </c>
      <c r="Y51" s="1672"/>
      <c r="Z51" s="1605"/>
      <c r="AA51" s="1605"/>
      <c r="AB51" s="1605"/>
      <c r="AC51" s="1605"/>
      <c r="AD51" s="1605"/>
      <c r="AE51" s="1605"/>
      <c r="AF51" s="1605">
        <v>15</v>
      </c>
      <c r="AG51" s="1605"/>
      <c r="AH51" s="1606">
        <f t="shared" si="31"/>
        <v>40</v>
      </c>
      <c r="AI51" s="131">
        <v>0.252</v>
      </c>
      <c r="AJ51" s="800"/>
      <c r="AK51" s="1607" t="s">
        <v>817</v>
      </c>
      <c r="AL51" s="1607"/>
      <c r="AM51" s="1594" t="s">
        <v>850</v>
      </c>
      <c r="AN51" s="1594"/>
      <c r="AO51" s="1607" t="s">
        <v>816</v>
      </c>
      <c r="AP51" s="1607"/>
      <c r="AQ51" s="1590" t="s">
        <v>973</v>
      </c>
      <c r="AR51" s="132" t="s">
        <v>172</v>
      </c>
      <c r="AS51" s="1591" t="s">
        <v>974</v>
      </c>
      <c r="AT51" s="186" t="s">
        <v>964</v>
      </c>
      <c r="AU51" s="181" t="s">
        <v>965</v>
      </c>
      <c r="AV51" s="101"/>
      <c r="AW51" s="804"/>
      <c r="AX51" s="1608"/>
      <c r="AY51" s="1609"/>
      <c r="AZ51" s="1608"/>
      <c r="BA51" s="1610"/>
      <c r="BB51" s="1611"/>
      <c r="BC51" s="146"/>
      <c r="BD51" s="147"/>
      <c r="BE51" s="134">
        <v>0.60000000000000009</v>
      </c>
      <c r="BF51" s="359" t="str">
        <f>IF(ISERROR(IF(S49="R.INHERENTE
3","R. INHERENTE",(IF(BA49="R.RESIDUAL
3","R. RESIDUAL"," ")))),"",(IF(S49="R.INHERENTE
3","R. INHERENTE",(IF(BA49="R.RESIDUAL
3","R. RESIDUAL"," ")))))</f>
        <v xml:space="preserve"> </v>
      </c>
      <c r="BG51" s="1612" t="str">
        <f>IF(ISERROR(IF(S49="R.INHERENTE
8","R. INHERENTE",(IF(BA49="R.RESIDUAL
8","R. RESIDUAL"," ")))),"",(IF(S49="R.INHERENTE
8","R. INHERENTE",(IF(BA49="R.RESIDUAL
8","R. RESIDUAL"," ")))))</f>
        <v xml:space="preserve"> </v>
      </c>
      <c r="BH51" s="1613" t="str">
        <f>IF(ISERROR(IF(S49="R.INHERENTE
13","R. INHERENTE",(IF(BA49="R.RESIDUAL
13","R. RESIDUAL"," ")))),"",(IF(S49="R.INHERENTE
13","R. INHERENTE",(IF(BA49="R.RESIDUAL
13","R. RESIDUAL"," ")))))</f>
        <v xml:space="preserve"> </v>
      </c>
      <c r="BI51" s="1614" t="str">
        <f>IF(ISERROR(IF(S49="R.INHERENTE
18","R. INHERENTE",(IF(BA49="R.RESIDUAL
18","R. RESIDUAL"," ")))),"",(IF(S49="R.INHERENTE
18","R. INHERENTE",(IF(BA49="R.RESIDUAL
18","R. RESIDUAL"," ")))))</f>
        <v xml:space="preserve"> </v>
      </c>
      <c r="BJ51" s="1615" t="str">
        <f>IF(ISERROR(IF(S49="R.INHERENTE
23","R. INHERENTE",(IF(BA49="R.RESIDUAL
23","R. RESIDUAL"," ")))),"",(IF(S49="R.INHERENTE
23","R. INHERENTE",(IF(BA49="R.RESIDUAL
23","R. RESIDUAL"," ")))))</f>
        <v xml:space="preserve"> </v>
      </c>
      <c r="BK51" s="190"/>
      <c r="BL51" s="889"/>
      <c r="BM51" s="1668"/>
      <c r="BN51" s="1668"/>
      <c r="BO51" s="1668"/>
      <c r="BP51" s="1668"/>
      <c r="BQ51" s="883"/>
      <c r="BR51" s="191"/>
      <c r="BS51" s="886"/>
      <c r="BT51" s="901"/>
      <c r="BU51" s="904"/>
      <c r="BV51" s="192"/>
      <c r="BW51" s="907"/>
      <c r="BX51" s="898"/>
      <c r="BY51" s="898"/>
      <c r="BZ51" s="898"/>
      <c r="CA51" s="898"/>
      <c r="CB51" s="898"/>
      <c r="CC51" s="898"/>
      <c r="CD51" s="898"/>
      <c r="CE51" s="898"/>
      <c r="CF51" s="898"/>
      <c r="CG51" s="898"/>
      <c r="CH51" s="898"/>
      <c r="CI51" s="898"/>
      <c r="CJ51" s="898"/>
      <c r="CK51" s="898"/>
      <c r="CL51" s="898"/>
      <c r="CM51" s="898"/>
      <c r="CN51" s="898"/>
      <c r="CO51" s="898"/>
      <c r="CP51" s="898"/>
      <c r="CQ51" s="892"/>
      <c r="CR51" s="193"/>
      <c r="CS51" s="895"/>
      <c r="CT51" s="910"/>
      <c r="CU51" s="910"/>
      <c r="CV51" s="910"/>
      <c r="CW51" s="910"/>
      <c r="CX51" s="910"/>
      <c r="CY51" s="910"/>
      <c r="CZ51" s="910"/>
      <c r="DA51" s="910"/>
      <c r="DB51" s="910"/>
      <c r="DC51" s="910"/>
      <c r="DD51" s="910"/>
      <c r="DE51" s="910"/>
      <c r="DF51" s="910"/>
      <c r="DG51" s="910"/>
      <c r="DH51" s="910"/>
      <c r="DI51" s="910"/>
      <c r="DJ51" s="910"/>
      <c r="DK51" s="910"/>
      <c r="DL51" s="910"/>
      <c r="DM51" s="910"/>
      <c r="DN51" s="910"/>
      <c r="DO51" s="910"/>
      <c r="DP51" s="910"/>
      <c r="DQ51" s="913"/>
      <c r="DR51" s="194"/>
      <c r="DS51" s="363"/>
      <c r="DT51" s="1669"/>
      <c r="DU51" s="1669"/>
      <c r="DV51" s="1670"/>
    </row>
    <row r="52" spans="1:126" s="89" customFormat="1" ht="56.25" customHeight="1">
      <c r="B52" s="828"/>
      <c r="C52" s="1594"/>
      <c r="D52" s="1594"/>
      <c r="E52" s="1594"/>
      <c r="F52" s="1595"/>
      <c r="G52" s="1596"/>
      <c r="H52" s="1589"/>
      <c r="I52" s="126"/>
      <c r="J52" s="1597"/>
      <c r="K52" s="780"/>
      <c r="L52" s="1654"/>
      <c r="M52" s="128"/>
      <c r="N52" s="759"/>
      <c r="O52" s="1599"/>
      <c r="P52" s="1600"/>
      <c r="Q52" s="1601"/>
      <c r="R52" s="1602"/>
      <c r="S52" s="1603"/>
      <c r="T52" s="128"/>
      <c r="U52" s="358"/>
      <c r="V52" s="1604"/>
      <c r="W52" s="836"/>
      <c r="X52" s="1605"/>
      <c r="Y52" s="1605"/>
      <c r="Z52" s="1605"/>
      <c r="AA52" s="1605"/>
      <c r="AB52" s="1605"/>
      <c r="AC52" s="1605"/>
      <c r="AD52" s="1605"/>
      <c r="AE52" s="1605"/>
      <c r="AF52" s="1605"/>
      <c r="AG52" s="1605"/>
      <c r="AH52" s="1606">
        <f t="shared" si="31"/>
        <v>0</v>
      </c>
      <c r="AI52" s="131"/>
      <c r="AJ52" s="800"/>
      <c r="AK52" s="1607"/>
      <c r="AL52" s="1607"/>
      <c r="AM52" s="1594"/>
      <c r="AN52" s="1594"/>
      <c r="AO52" s="1607"/>
      <c r="AP52" s="1607"/>
      <c r="AQ52" s="1590"/>
      <c r="AR52" s="132"/>
      <c r="AS52" s="1591"/>
      <c r="AT52" s="1592"/>
      <c r="AU52" s="1593"/>
      <c r="AV52" s="101"/>
      <c r="AW52" s="804"/>
      <c r="AX52" s="1608"/>
      <c r="AY52" s="1609"/>
      <c r="AZ52" s="1608"/>
      <c r="BA52" s="1610"/>
      <c r="BB52" s="1611"/>
      <c r="BC52" s="146"/>
      <c r="BD52" s="147"/>
      <c r="BE52" s="134">
        <v>0.4</v>
      </c>
      <c r="BF52" s="359" t="str">
        <f>IF(ISERROR(IF(S49="R.INHERENTE
2","R. INHERENTE",(IF(BA49="R.RESIDUAL
2","R. RESIDUAL"," ")))),"",(IF(S49="R.INHERENTE
2","R. INHERENTE",(IF(BA49="R.RESIDUAL
2","R. RESIDUAL"," ")))))</f>
        <v xml:space="preserve"> </v>
      </c>
      <c r="BG52" s="1612" t="str">
        <f>IF(ISERROR(IF(S49="R.INHERENTE
7","R. INHERENTE",(IF(BA49="R.RESIDUAL
7","R. RESIDUAL"," ")))),"",(IF(S49="R.INHERENTE
7","R. INHERENTE",(IF(BA49="R.RESIDUAL
7","R. RESIDUAL"," ")))))</f>
        <v xml:space="preserve"> </v>
      </c>
      <c r="BH52" s="1619" t="str">
        <f>IF(ISERROR(IF(S49="R.INHERENTE
12","R. INHERENTE",(IF(BA49="R.RESIDUAL
12","R. RESIDUAL"," ")))),"",(IF(S49="R.INHERENTE
12","R. INHERENTE",(IF(BA49="R.RESIDUAL
12","R. RESIDUAL"," ")))))</f>
        <v xml:space="preserve"> </v>
      </c>
      <c r="BI52" s="1613" t="str">
        <f>IF(ISERROR(IF(S49="R.INHERENTE
17","R. INHERENTE",(IF(BA49="R.RESIDUAL
17","R. RESIDUAL"," ")))),"",(IF(S49="R.INHERENTE
17","R. INHERENTE",(IF(BA49="R.RESIDUAL
17","R. RESIDUAL"," ")))))</f>
        <v>R. RESIDUAL</v>
      </c>
      <c r="BJ52" s="1615" t="str">
        <f>IF(ISERROR(IF(S49="R.INHERENTE
22","R. INHERENTE",(IF(BA49="R.RESIDUAL
22","R. RESIDUAL"," ")))),"",(IF(S49="R.INHERENTE
22","R. INHERENTE",(IF(BA49="R.RESIDUAL
22","R. RESIDUAL"," ")))))</f>
        <v xml:space="preserve"> </v>
      </c>
      <c r="BK52" s="190"/>
      <c r="BL52" s="889"/>
      <c r="BM52" s="1668"/>
      <c r="BN52" s="1668"/>
      <c r="BO52" s="1668"/>
      <c r="BP52" s="1668"/>
      <c r="BQ52" s="883"/>
      <c r="BR52" s="191"/>
      <c r="BS52" s="886"/>
      <c r="BT52" s="901"/>
      <c r="BU52" s="904"/>
      <c r="BV52" s="192"/>
      <c r="BW52" s="907"/>
      <c r="BX52" s="898"/>
      <c r="BY52" s="898"/>
      <c r="BZ52" s="898"/>
      <c r="CA52" s="898"/>
      <c r="CB52" s="898"/>
      <c r="CC52" s="898"/>
      <c r="CD52" s="898"/>
      <c r="CE52" s="898"/>
      <c r="CF52" s="898"/>
      <c r="CG52" s="898"/>
      <c r="CH52" s="898"/>
      <c r="CI52" s="898"/>
      <c r="CJ52" s="898"/>
      <c r="CK52" s="898"/>
      <c r="CL52" s="898"/>
      <c r="CM52" s="898"/>
      <c r="CN52" s="898"/>
      <c r="CO52" s="898"/>
      <c r="CP52" s="898"/>
      <c r="CQ52" s="892"/>
      <c r="CR52" s="193"/>
      <c r="CS52" s="895"/>
      <c r="CT52" s="910"/>
      <c r="CU52" s="910"/>
      <c r="CV52" s="910"/>
      <c r="CW52" s="910"/>
      <c r="CX52" s="910"/>
      <c r="CY52" s="910"/>
      <c r="CZ52" s="910"/>
      <c r="DA52" s="910"/>
      <c r="DB52" s="910"/>
      <c r="DC52" s="910"/>
      <c r="DD52" s="910"/>
      <c r="DE52" s="910"/>
      <c r="DF52" s="910"/>
      <c r="DG52" s="910"/>
      <c r="DH52" s="910"/>
      <c r="DI52" s="910"/>
      <c r="DJ52" s="910"/>
      <c r="DK52" s="910"/>
      <c r="DL52" s="910"/>
      <c r="DM52" s="910"/>
      <c r="DN52" s="910"/>
      <c r="DO52" s="910"/>
      <c r="DP52" s="910"/>
      <c r="DQ52" s="913"/>
      <c r="DR52" s="194"/>
      <c r="DS52" s="363"/>
      <c r="DT52" s="1669"/>
      <c r="DU52" s="1669"/>
      <c r="DV52" s="1670"/>
    </row>
    <row r="53" spans="1:126" s="89" customFormat="1" ht="56.25" customHeight="1" thickBot="1">
      <c r="B53" s="829"/>
      <c r="C53" s="1620"/>
      <c r="D53" s="1620"/>
      <c r="E53" s="1620"/>
      <c r="F53" s="1621"/>
      <c r="G53" s="1622"/>
      <c r="H53" s="1623"/>
      <c r="I53" s="188"/>
      <c r="J53" s="1624"/>
      <c r="K53" s="781"/>
      <c r="L53" s="1664"/>
      <c r="M53" s="128"/>
      <c r="N53" s="760"/>
      <c r="O53" s="1626"/>
      <c r="P53" s="1627"/>
      <c r="Q53" s="1628"/>
      <c r="R53" s="1629"/>
      <c r="S53" s="1630"/>
      <c r="T53" s="128"/>
      <c r="U53" s="148"/>
      <c r="V53" s="1631"/>
      <c r="W53" s="837"/>
      <c r="X53" s="1632"/>
      <c r="Y53" s="1632"/>
      <c r="Z53" s="1632"/>
      <c r="AA53" s="1632"/>
      <c r="AB53" s="1632"/>
      <c r="AC53" s="1632"/>
      <c r="AD53" s="1632"/>
      <c r="AE53" s="1632"/>
      <c r="AF53" s="1632"/>
      <c r="AG53" s="1632"/>
      <c r="AH53" s="1633">
        <f t="shared" si="31"/>
        <v>0</v>
      </c>
      <c r="AI53" s="149"/>
      <c r="AJ53" s="801"/>
      <c r="AK53" s="1634"/>
      <c r="AL53" s="1634"/>
      <c r="AM53" s="1620"/>
      <c r="AN53" s="1620"/>
      <c r="AO53" s="1634"/>
      <c r="AP53" s="1634"/>
      <c r="AQ53" s="1635"/>
      <c r="AR53" s="150"/>
      <c r="AS53" s="1636"/>
      <c r="AT53" s="1637"/>
      <c r="AU53" s="1638"/>
      <c r="AV53" s="101"/>
      <c r="AW53" s="805"/>
      <c r="AX53" s="1639"/>
      <c r="AY53" s="1640"/>
      <c r="AZ53" s="1639"/>
      <c r="BA53" s="1641"/>
      <c r="BB53" s="1642"/>
      <c r="BC53" s="146"/>
      <c r="BD53" s="147"/>
      <c r="BE53" s="151">
        <v>0.2</v>
      </c>
      <c r="BF53" s="152" t="str">
        <f>IF(ISERROR(IF(S49="R.INHERENTE
1","R. INHERENTE",(IF(BA49="R.RESIDUAL
1","R. RESIDUAL"," ")))),"",(IF(S49="R.INHERENTE
1","R. INHERENTE",(IF(BA49="R.RESIDUAL
1","R. RESIDUAL"," ")))))</f>
        <v xml:space="preserve"> </v>
      </c>
      <c r="BG53" s="1643" t="str">
        <f>IF(ISERROR(IF(S49="R.INHERENTE
6","R. INHERENTE",(IF(BA49="R.RESIDUAL
6","R. RESIDUAL"," ")))),"",(IF(S49="R.INHERENTE
6","R. INHERENTE",(IF(BA49="R.RESIDUAL
6","R. RESIDUAL"," ")))))</f>
        <v xml:space="preserve"> </v>
      </c>
      <c r="BH53" s="1644" t="str">
        <f>IF(ISERROR(IF(S49="R.INHERENTE
11","R. INHERENTE",(IF(BA49="R.RESIDUAL
11","R. RESIDUAL"," ")))),"",(IF(S49="R.INHERENTE
11","R. INHERENTE",(IF(BA49="R.RESIDUAL
11","R. RESIDUAL"," ")))))</f>
        <v xml:space="preserve"> </v>
      </c>
      <c r="BI53" s="1645" t="str">
        <f>IF(ISERROR(IF(S49="R.INHERENTE
16","R. INHERENTE",(IF(BA49="R.RESIDUAL
16","R. RESIDUAL"," ")))),"",(IF(S49="R.INHERENTE
16","R. INHERENTE",(IF(BA49="R.RESIDUAL
16","R. RESIDUAL"," ")))))</f>
        <v xml:space="preserve"> </v>
      </c>
      <c r="BJ53" s="1646" t="str">
        <f>IF(ISERROR(IF(S49="R.INHERENTE
21","R. INHERENTE",(IF(BA49="R.RESIDUAL
21","R. RESIDUAL"," ")))),"",(IF(S49="R.INHERENTE
21","R. INHERENTE",(IF(BA49="R.RESIDUAL
21","R. RESIDUAL"," ")))))</f>
        <v xml:space="preserve"> </v>
      </c>
      <c r="BK53" s="190"/>
      <c r="BL53" s="890"/>
      <c r="BM53" s="1673"/>
      <c r="BN53" s="1673"/>
      <c r="BO53" s="1673"/>
      <c r="BP53" s="1673"/>
      <c r="BQ53" s="884"/>
      <c r="BR53" s="199"/>
      <c r="BS53" s="887"/>
      <c r="BT53" s="902"/>
      <c r="BU53" s="905"/>
      <c r="BV53" s="192"/>
      <c r="BW53" s="908"/>
      <c r="BX53" s="899"/>
      <c r="BY53" s="899"/>
      <c r="BZ53" s="899"/>
      <c r="CA53" s="899"/>
      <c r="CB53" s="899"/>
      <c r="CC53" s="899"/>
      <c r="CD53" s="899"/>
      <c r="CE53" s="899"/>
      <c r="CF53" s="899"/>
      <c r="CG53" s="899"/>
      <c r="CH53" s="899"/>
      <c r="CI53" s="899"/>
      <c r="CJ53" s="899"/>
      <c r="CK53" s="899"/>
      <c r="CL53" s="899"/>
      <c r="CM53" s="899"/>
      <c r="CN53" s="899"/>
      <c r="CO53" s="899"/>
      <c r="CP53" s="899"/>
      <c r="CQ53" s="893"/>
      <c r="CR53" s="193"/>
      <c r="CS53" s="896"/>
      <c r="CT53" s="911"/>
      <c r="CU53" s="911"/>
      <c r="CV53" s="911"/>
      <c r="CW53" s="911"/>
      <c r="CX53" s="911"/>
      <c r="CY53" s="911"/>
      <c r="CZ53" s="911"/>
      <c r="DA53" s="911"/>
      <c r="DB53" s="911"/>
      <c r="DC53" s="911"/>
      <c r="DD53" s="911"/>
      <c r="DE53" s="911"/>
      <c r="DF53" s="911"/>
      <c r="DG53" s="911"/>
      <c r="DH53" s="911"/>
      <c r="DI53" s="911"/>
      <c r="DJ53" s="911"/>
      <c r="DK53" s="911"/>
      <c r="DL53" s="911"/>
      <c r="DM53" s="911"/>
      <c r="DN53" s="911"/>
      <c r="DO53" s="911"/>
      <c r="DP53" s="911"/>
      <c r="DQ53" s="914"/>
      <c r="DR53" s="194"/>
      <c r="DS53" s="200"/>
      <c r="DT53" s="1674"/>
      <c r="DU53" s="1674"/>
      <c r="DV53" s="1675"/>
    </row>
    <row r="54" spans="1:126" ht="19.5" customHeight="1" thickBot="1">
      <c r="N54" s="146"/>
      <c r="O54" s="146"/>
      <c r="P54" s="146"/>
      <c r="Q54" s="146"/>
      <c r="R54" s="146"/>
      <c r="S54" s="146"/>
      <c r="T54" s="146"/>
      <c r="U54" s="146"/>
      <c r="V54" s="146"/>
      <c r="W54" s="146"/>
      <c r="X54" s="146"/>
      <c r="Y54" s="146"/>
      <c r="Z54" s="146"/>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F54" s="156">
        <v>0.2</v>
      </c>
      <c r="BG54" s="157">
        <v>0.4</v>
      </c>
      <c r="BH54" s="157">
        <v>0.60000000000000009</v>
      </c>
      <c r="BI54" s="157">
        <v>0.8</v>
      </c>
      <c r="BJ54" s="157">
        <v>1</v>
      </c>
    </row>
    <row r="55" spans="1:126" ht="57" customHeight="1" thickBot="1">
      <c r="A55" s="87"/>
      <c r="B55" s="827">
        <v>7</v>
      </c>
      <c r="C55" s="830" t="s">
        <v>956</v>
      </c>
      <c r="D55" s="830" t="s">
        <v>957</v>
      </c>
      <c r="E55" s="830" t="s">
        <v>839</v>
      </c>
      <c r="F55" s="831" t="s">
        <v>840</v>
      </c>
      <c r="G55" s="832" t="s">
        <v>975</v>
      </c>
      <c r="H55" s="158" t="s">
        <v>976</v>
      </c>
      <c r="I55" s="159" t="s">
        <v>843</v>
      </c>
      <c r="J55" s="778" t="str">
        <f>IF(F55="","",(CONCATENATE("Posibilidad de afectación ",F55," ",G55," ",H55," ",H56," ",H57," ",H58," ",H59)))</f>
        <v xml:space="preserve">Posibilidad de afectación Económica y Reputacional  por adjudicar contratos a oferentes con malas prácticas o que representen un riesgo de lavado de activos y de financiación del terrorismo Debido a la falta de control de los procesos realizados transaccionalmente por la plataforma SECOP II  y la omisión de la verificación en listas restrictivas de los terceros interesados en contratar con la Subred   </v>
      </c>
      <c r="K55" s="779" t="s">
        <v>937</v>
      </c>
      <c r="L55" s="865" t="s">
        <v>845</v>
      </c>
      <c r="M55" s="127"/>
      <c r="N55" s="866" t="s">
        <v>919</v>
      </c>
      <c r="O55" s="867">
        <f>IF(ISERROR(VLOOKUP($N55,[6]Listas!$E$20:$F$24,2,FALSE)),"",(VLOOKUP($N55,[6]Listas!$E$20:$F$24,2,FALSE)))</f>
        <v>1</v>
      </c>
      <c r="P55" s="868" t="str">
        <f>IF(ISERROR(VLOOKUP($O55,[6]Listas!$E$3:$F$7,2,FALSE)),"",(VLOOKUP($O55,[6]Listas!$E$3:$F$7,2,FALSE)))</f>
        <v>MUY ALTA 
Se espera que el evento ocurra en la mayoría de las circunstancias.</v>
      </c>
      <c r="Q55" s="869" t="s">
        <v>900</v>
      </c>
      <c r="R55" s="870">
        <f>IF(ISERROR(VLOOKUP($Q55,[6]Listas!$E$28:$F$35,2,FALSE)),"",(VLOOKUP($Q55,[6]Listas!$E$28:$F$35,2,FALSE)))</f>
        <v>0.8</v>
      </c>
      <c r="S55" s="871" t="str">
        <f t="shared" ref="S55" si="35">IF(O55="","",(CONCATENATE("R.INHERENTE
",(IF(AND($O55=0.2,$R55=0.2),1,(IF(AND($O55=0.2,$R55=0.4),6,(IF(AND($O55=0.2,$R55=0.6),11,(IF(AND($O55=0.2,$R55=0.8),16,(IF(AND($O55=0.2,$R55=1),21,(IF(AND($O55=0.4,$R55=0.2),2,(IF(AND($O55=0.4,$R55=0.4),7,(IF(AND($O55=0.4,$R55=0.6),12,(IF(AND($O55=0.4,$R55=0.8),17,(IF(AND($O55=0.4,$R55=1),22,(IF(AND($O55=0.6,$R55=0.2),3,(IF(AND($O55=0.6,$R55=0.4),8,(IF(AND($O55=0.6,$R55=0.6),13,(IF(AND($O55=0.6,$R55=0.8),18,(IF(AND($O55=0.6,$R55=1),23,(IF(AND($O55=0.8,$R55=0.2),4,(IF(AND($O55=0.8,$R55=0.4),9,(IF(AND($O55=0.8,$R55=0.6),14,(IF(AND($O55=0.8,$R55=0.8),19,(IF(AND($O55=0.8,$R55=1),24,(IF(AND($O55=1,$R55=0.2),5,(IF(AND($O55=1,$R55=0.4),10,(IF(AND($O55=1,$R55=0.6),15,(IF(AND($O55=1,$R55=0.8),20,(IF(AND($O55=1,$R55=1),25,"")))))))))))))))))))))))))))))))))))))))))))))))))))))</f>
        <v>R.INHERENTE
20</v>
      </c>
      <c r="T55" s="128">
        <f>+VLOOKUP($S55,[6]Listas!$D$112:$E$136,2,FALSE)</f>
        <v>20</v>
      </c>
      <c r="U55" s="183" t="s">
        <v>977</v>
      </c>
      <c r="V55" s="160" t="s">
        <v>849</v>
      </c>
      <c r="W55" s="835" t="s">
        <v>391</v>
      </c>
      <c r="X55" s="847">
        <v>25</v>
      </c>
      <c r="Y55" s="847"/>
      <c r="Z55" s="847"/>
      <c r="AA55" s="847"/>
      <c r="AB55" s="847"/>
      <c r="AC55" s="847"/>
      <c r="AD55" s="798"/>
      <c r="AE55" s="798"/>
      <c r="AF55" s="798">
        <v>15</v>
      </c>
      <c r="AG55" s="798"/>
      <c r="AH55" s="161">
        <f>X55+Z55+AB55+AD55+AF55</f>
        <v>40</v>
      </c>
      <c r="AI55" s="189">
        <v>0.6</v>
      </c>
      <c r="AJ55" s="848">
        <f>R55</f>
        <v>0.8</v>
      </c>
      <c r="AK55" s="851" t="s">
        <v>817</v>
      </c>
      <c r="AL55" s="851"/>
      <c r="AM55" s="830" t="s">
        <v>850</v>
      </c>
      <c r="AN55" s="830"/>
      <c r="AO55" s="851" t="s">
        <v>816</v>
      </c>
      <c r="AP55" s="851"/>
      <c r="AQ55" s="177" t="s">
        <v>978</v>
      </c>
      <c r="AR55" s="178"/>
      <c r="AS55" s="179" t="s">
        <v>979</v>
      </c>
      <c r="AT55" s="180" t="s">
        <v>964</v>
      </c>
      <c r="AU55" s="181" t="s">
        <v>965</v>
      </c>
      <c r="AV55" s="133">
        <f t="shared" ref="AV55" si="36">+(IF(AND($AW55&gt;0,$AW55&lt;=0.2),0.2,(IF(AND($AW55&gt;0.2,$AW55&lt;=0.4),0.4,(IF(AND($AW55&gt;0.4,$AW55&lt;=0.6),0.6,(IF(AND($AW55&gt;0.6,$AW55&lt;=0.8),0.8,(IF($AW55&gt;0.8,1,""))))))))))</f>
        <v>0.6</v>
      </c>
      <c r="AW55" s="852">
        <f t="shared" ref="AW55" si="37">+MIN(AI55:AI59)</f>
        <v>0.42</v>
      </c>
      <c r="AX55" s="842" t="str">
        <f t="shared" ref="AX55" si="38">+(IF($AV55=0.2,"MUY BAJA",(IF($AV55=0.4,"BAJA",(IF($AV55=0.6,"MEDIA",(IF($AV55=0.8,"ALTA",(IF($AV55=1,"MUY ALTA",""))))))))))</f>
        <v>MEDIA</v>
      </c>
      <c r="AY55" s="843">
        <f t="shared" ref="AY55" si="39">+MIN(AJ55:AJ59)</f>
        <v>0.8</v>
      </c>
      <c r="AZ55" s="842" t="str">
        <f t="shared" ref="AZ55" si="40">+(IF($BC55=0.2,"MUY BAJA",(IF($BC55=0.4,"BAJA",(IF($BC55=0.6,"MEDIA",(IF($BC55=0.8,"ALTA",(IF($BC55=1,"MUY ALTA",""))))))))))</f>
        <v>ALTA</v>
      </c>
      <c r="BA55" s="844" t="str">
        <f t="shared" ref="BA55" si="41">IF($AV55="","",(CONCATENATE("R.RESIDUAL
",(IF(AND($AV55=0.2,$BC55=0.2),1,(IF(AND($AV55=0.2,$BC55=0.4),6,(IF(AND($AV55=0.2,$BC55=0.6),11,(IF(AND($AV55=0.2,$BC55=0.8),16,(IF(AND($AV55=0.2,$BC55=1),21,(IF(AND($AV55=0.4,$BC55=0.2),2,(IF(AND($AV55=0.4,$BC55=0.4),7,(IF(AND($AV55=0.4,$BC55=0.6),12,(IF(AND($AV55=0.4,$BC55=0.8),17,(IF(AND($AV55=0.4,$BC55=1),22,(IF(AND($AV55=0.6,$BC55=0.2),3,(IF(AND($AV55=0.6,$BC55=0.4),8,(IF(AND($AV55=0.6,$BC55=0.6),13,(IF(AND($AV55=0.6,$BC55=0.8),18,(IF(AND($AV55=0.6,$BC55=1),23,(IF(AND($AV55=0.8,$BC55=0.2),4,(IF(AND($AV55=0.8,$BC55=0.4),9,(IF(AND($AV55=0.8,$BC55=0.6),14,(IF(AND($AV55=0.8,$BC55=0.8),19,(IF(AND($AV55=0.8,$BC55=1),24,(IF(AND($AV55=1,$BC55=0.2),5,(IF(AND($AV55=1,$BC55=0.4),10,(IF(AND($AV55=1,$BC55=0.6),15,(IF(AND($AV55=1,$BC55=0.8),20,(IF(AND($AV55=1,$BC55=1),25,"")))))))))))))))))))))))))))))))))))))))))))))))))))))</f>
        <v>R.RESIDUAL
18</v>
      </c>
      <c r="BB55" s="845" t="s">
        <v>856</v>
      </c>
      <c r="BC55" s="133">
        <f t="shared" ref="BC55" si="42">+(IF(AND($AY55&gt;0,$AY55&lt;=0.2),0.2,(IF(AND($AY55&gt;0.2,$AY55&lt;=0.4),0.4,(IF(AND($AY55&gt;0.4,$AY55&lt;=0.6),0.6,(IF(AND($AY55&gt;0.6,$AY55&lt;=0.8),0.8,(IF($AY55&gt;0.8,1,""))))))))))</f>
        <v>0.8</v>
      </c>
      <c r="BD55" s="101">
        <f>+VLOOKUP($BA55,[6]Listas!$F$112:$G$136,2,FALSE)</f>
        <v>18</v>
      </c>
      <c r="BE55" s="134">
        <v>1</v>
      </c>
      <c r="BF55" s="135" t="str">
        <f>IF(ISERROR(IF(S55="R.INHERENTE
5","R. INHERENTE",(IF(BA55="R.RESIDUAL
5","R. RESIDUAL"," ")))),"",(IF(S55="R.INHERENTE
5","R. INHERENTE",(IF(BA55="R.RESIDUAL
5","R. RESIDUAL"," ")))))</f>
        <v xml:space="preserve"> </v>
      </c>
      <c r="BG55" s="136" t="str">
        <f>IF(ISERROR(IF(S55="R.INHERENTE
10","R. INHERENTE",(IF(BA55="R.RESIDUAL
10","R. RESIDUAL"," ")))),"",(IF(S55="R.INHERENTE
10","R. INHERENTE",(IF(BA55="R.RESIDUAL
10","R. RESIDUAL"," ")))))</f>
        <v xml:space="preserve"> </v>
      </c>
      <c r="BH55" s="137" t="str">
        <f>IF(ISERROR(IF(S55="R.INHERENTE
15","R. INHERENTE",(IF(BA55="R.RESIDUAL
15","R. RESIDUAL"," ")))),"",(IF(S55="R.INHERENTE
15","R. INHERENTE",(IF(BA55="R.RESIDUAL
15","R. RESIDUAL"," ")))))</f>
        <v xml:space="preserve"> </v>
      </c>
      <c r="BI55" s="137" t="str">
        <f>IF(ISERROR(IF(S55="R.INHERENTE
20","R. INHERENTE",(IF(BA55="R.RESIDUAL
20","R. RESIDUAL"," ")))),"",(IF(S55="R.INHERENTE
20","R. INHERENTE",(IF(BA55="R.RESIDUAL
20","R. RESIDUAL"," ")))))</f>
        <v>R. INHERENTE</v>
      </c>
      <c r="BJ55" s="138" t="str">
        <f>IF(ISERROR(IF(S55="R.INHERENTE
25","R. INHERENTE",(IF(BA55="R.RESIDUAL
25","R. RESIDUAL"," ")))),"",(IF(S55="R.INHERENTE
25","R. INHERENTE",(IF(BA55="R.RESIDUAL
25","R. RESIDUAL"," ")))))</f>
        <v xml:space="preserve"> </v>
      </c>
      <c r="BK55" s="110"/>
      <c r="BL55" s="846"/>
      <c r="BM55" s="839"/>
      <c r="BN55" s="839"/>
      <c r="BO55" s="839"/>
      <c r="BP55" s="839"/>
      <c r="BQ55" s="840"/>
      <c r="BR55" s="139"/>
      <c r="BS55" s="841" t="s">
        <v>966</v>
      </c>
      <c r="BT55" s="880" t="s">
        <v>964</v>
      </c>
      <c r="BU55" s="856" t="s">
        <v>967</v>
      </c>
      <c r="BV55" s="140"/>
      <c r="BW55" s="857"/>
      <c r="BX55" s="855"/>
      <c r="BY55" s="855"/>
      <c r="BZ55" s="855"/>
      <c r="CA55" s="855"/>
      <c r="CB55" s="855"/>
      <c r="CC55" s="855"/>
      <c r="CD55" s="855"/>
      <c r="CE55" s="163"/>
      <c r="CF55" s="163"/>
      <c r="CG55" s="163"/>
      <c r="CH55" s="163"/>
      <c r="CI55" s="855"/>
      <c r="CJ55" s="855"/>
      <c r="CK55" s="855"/>
      <c r="CL55" s="855"/>
      <c r="CM55" s="855"/>
      <c r="CN55" s="855"/>
      <c r="CO55" s="855"/>
      <c r="CP55" s="855"/>
      <c r="CQ55" s="861"/>
      <c r="CR55" s="141"/>
      <c r="CS55" s="862"/>
      <c r="CT55" s="853"/>
      <c r="CU55" s="853"/>
      <c r="CV55" s="853"/>
      <c r="CW55" s="821"/>
      <c r="CX55" s="821"/>
      <c r="CY55" s="821"/>
      <c r="CZ55" s="821"/>
      <c r="DA55" s="853"/>
      <c r="DB55" s="853"/>
      <c r="DC55" s="853"/>
      <c r="DD55" s="853"/>
      <c r="DE55" s="164"/>
      <c r="DF55" s="164"/>
      <c r="DG55" s="164"/>
      <c r="DH55" s="164"/>
      <c r="DI55" s="853"/>
      <c r="DJ55" s="853"/>
      <c r="DK55" s="853"/>
      <c r="DL55" s="853"/>
      <c r="DM55" s="853"/>
      <c r="DN55" s="853"/>
      <c r="DO55" s="853"/>
      <c r="DP55" s="853"/>
      <c r="DQ55" s="858"/>
      <c r="DR55" s="142"/>
      <c r="DS55" s="143"/>
      <c r="DT55" s="144"/>
      <c r="DU55" s="144"/>
      <c r="DV55" s="145"/>
    </row>
    <row r="56" spans="1:126" ht="57" customHeight="1">
      <c r="A56" s="87"/>
      <c r="B56" s="828"/>
      <c r="C56" s="1594"/>
      <c r="D56" s="1594"/>
      <c r="E56" s="1594"/>
      <c r="F56" s="1595"/>
      <c r="G56" s="1596"/>
      <c r="H56" s="158" t="s">
        <v>980</v>
      </c>
      <c r="I56" s="126" t="s">
        <v>843</v>
      </c>
      <c r="J56" s="1597"/>
      <c r="K56" s="780"/>
      <c r="L56" s="1654"/>
      <c r="M56" s="127"/>
      <c r="N56" s="759"/>
      <c r="O56" s="1599"/>
      <c r="P56" s="1600"/>
      <c r="Q56" s="1601"/>
      <c r="R56" s="1602"/>
      <c r="S56" s="1603"/>
      <c r="T56" s="128"/>
      <c r="U56" s="358" t="s">
        <v>981</v>
      </c>
      <c r="V56" s="1604" t="s">
        <v>849</v>
      </c>
      <c r="W56" s="836"/>
      <c r="X56" s="1605">
        <v>25</v>
      </c>
      <c r="Y56" s="1605"/>
      <c r="Z56" s="1605"/>
      <c r="AA56" s="1605"/>
      <c r="AB56" s="1605"/>
      <c r="AC56" s="1605"/>
      <c r="AD56" s="1605"/>
      <c r="AE56" s="1605"/>
      <c r="AF56" s="1605">
        <v>15</v>
      </c>
      <c r="AG56" s="1605"/>
      <c r="AH56" s="1655">
        <f t="shared" ref="AH56:AH59" si="43">X56+Z56+AB56+AD56+AF56</f>
        <v>40</v>
      </c>
      <c r="AI56" s="168">
        <v>0.42</v>
      </c>
      <c r="AJ56" s="849"/>
      <c r="AK56" s="1607" t="s">
        <v>816</v>
      </c>
      <c r="AL56" s="1607"/>
      <c r="AM56" s="1594" t="s">
        <v>850</v>
      </c>
      <c r="AN56" s="1594"/>
      <c r="AO56" s="1607" t="s">
        <v>816</v>
      </c>
      <c r="AP56" s="1607"/>
      <c r="AQ56" s="1590" t="s">
        <v>982</v>
      </c>
      <c r="AR56" s="132"/>
      <c r="AS56" s="1591" t="s">
        <v>983</v>
      </c>
      <c r="AT56" s="180" t="s">
        <v>964</v>
      </c>
      <c r="AU56" s="181" t="s">
        <v>965</v>
      </c>
      <c r="AV56" s="101"/>
      <c r="AW56" s="804"/>
      <c r="AX56" s="1608"/>
      <c r="AY56" s="1609"/>
      <c r="AZ56" s="1608"/>
      <c r="BA56" s="1610"/>
      <c r="BB56" s="1611"/>
      <c r="BC56" s="146"/>
      <c r="BD56" s="147"/>
      <c r="BE56" s="134">
        <v>0.8</v>
      </c>
      <c r="BF56" s="359" t="str">
        <f>IF(ISERROR(IF(S55="R.INHERENTE
4","R. INHERENTE",(IF(BA55="R.RESIDUAL
4","R. RESIDUAL"," ")))),"",(IF(S55="R.INHERENTE
4","R. INHERENTE",(IF(BA55="R.RESIDUAL
4","R. RESIDUAL"," ")))))</f>
        <v xml:space="preserve"> </v>
      </c>
      <c r="BG56" s="1612" t="str">
        <f>IF(ISERROR(IF(S55="R.INHERENTE
9","R. INHERENTE",(IF(BA55="R.RESIDUAL
9","R. RESIDUAL"," ")))),"",(IF(S55="R.INHERENTE
9","R. INHERENTE",(IF(BA55="R.RESIDUAL
9","R. RESIDUAL"," ")))))</f>
        <v xml:space="preserve"> </v>
      </c>
      <c r="BH56" s="1613" t="str">
        <f>IF(ISERROR(IF(S55="R.INHERENTE
14","R. INHERENTE",(IF(BA55="R.RESIDUAL
14","R. RESIDUAL"," ")))),"",(IF(S55="R.INHERENTE
14","R. INHERENTE",(IF(BA55="R.RESIDUAL
14","R. RESIDUAL"," ")))))</f>
        <v xml:space="preserve"> </v>
      </c>
      <c r="BI56" s="1614" t="str">
        <f>IF(ISERROR(IF(S55="R.INHERENTE
19","R. INHERENTE",(IF(BA55="R.RESIDUAL
19","R. RESIDUAL"," ")))),"",(IF(S55="R.INHERENTE
19","R. INHERENTE",(IF(BA55="R.RESIDUAL
19","R. RESIDUAL"," ")))))</f>
        <v xml:space="preserve"> </v>
      </c>
      <c r="BJ56" s="1615" t="str">
        <f>IF(ISERROR(IF(S55="R.INHERENTE
24","R. INHERENTE",(IF(BA55="R.RESIDUAL
24","R. RESIDUAL"," ")))),"",(IF(S55="R.INHERENTE
24","R. INHERENTE",(IF(BA55="R.RESIDUAL
24","R. RESIDUAL"," ")))))</f>
        <v xml:space="preserve"> </v>
      </c>
      <c r="BK56" s="110"/>
      <c r="BL56" s="796"/>
      <c r="BM56" s="1616"/>
      <c r="BN56" s="1616"/>
      <c r="BO56" s="1616"/>
      <c r="BP56" s="1616"/>
      <c r="BQ56" s="767"/>
      <c r="BR56" s="139"/>
      <c r="BS56" s="769"/>
      <c r="BT56" s="813"/>
      <c r="BU56" s="815"/>
      <c r="BV56" s="140"/>
      <c r="BW56" s="819"/>
      <c r="BX56" s="811"/>
      <c r="BY56" s="811"/>
      <c r="BZ56" s="811"/>
      <c r="CA56" s="811"/>
      <c r="CB56" s="811"/>
      <c r="CC56" s="811"/>
      <c r="CD56" s="811"/>
      <c r="CE56" s="170"/>
      <c r="CF56" s="170"/>
      <c r="CG56" s="170"/>
      <c r="CH56" s="170"/>
      <c r="CI56" s="811"/>
      <c r="CJ56" s="811"/>
      <c r="CK56" s="811"/>
      <c r="CL56" s="811"/>
      <c r="CM56" s="811"/>
      <c r="CN56" s="811"/>
      <c r="CO56" s="811"/>
      <c r="CP56" s="811"/>
      <c r="CQ56" s="806"/>
      <c r="CR56" s="141"/>
      <c r="CS56" s="863"/>
      <c r="CT56" s="811"/>
      <c r="CU56" s="811"/>
      <c r="CV56" s="811"/>
      <c r="CW56" s="822"/>
      <c r="CX56" s="822"/>
      <c r="CY56" s="822"/>
      <c r="CZ56" s="822"/>
      <c r="DA56" s="811"/>
      <c r="DB56" s="811"/>
      <c r="DC56" s="811"/>
      <c r="DD56" s="811"/>
      <c r="DE56" s="170"/>
      <c r="DF56" s="170"/>
      <c r="DG56" s="170"/>
      <c r="DH56" s="170"/>
      <c r="DI56" s="811"/>
      <c r="DJ56" s="811"/>
      <c r="DK56" s="811"/>
      <c r="DL56" s="811"/>
      <c r="DM56" s="811"/>
      <c r="DN56" s="811"/>
      <c r="DO56" s="811"/>
      <c r="DP56" s="811"/>
      <c r="DQ56" s="859"/>
      <c r="DR56" s="142"/>
      <c r="DS56" s="360"/>
      <c r="DT56" s="1617"/>
      <c r="DU56" s="1617"/>
      <c r="DV56" s="1618"/>
    </row>
    <row r="57" spans="1:126" ht="57" customHeight="1">
      <c r="A57" s="87"/>
      <c r="B57" s="828"/>
      <c r="C57" s="1594"/>
      <c r="D57" s="1594"/>
      <c r="E57" s="1594"/>
      <c r="F57" s="1595"/>
      <c r="G57" s="1596"/>
      <c r="H57" s="1589"/>
      <c r="I57" s="126"/>
      <c r="J57" s="1597"/>
      <c r="K57" s="780"/>
      <c r="L57" s="1654"/>
      <c r="M57" s="127"/>
      <c r="N57" s="759"/>
      <c r="O57" s="1599"/>
      <c r="P57" s="1600"/>
      <c r="Q57" s="1601"/>
      <c r="R57" s="1602"/>
      <c r="S57" s="1603"/>
      <c r="T57" s="128"/>
      <c r="U57" s="358"/>
      <c r="V57" s="1604"/>
      <c r="W57" s="836"/>
      <c r="X57" s="1605"/>
      <c r="Y57" s="1605"/>
      <c r="Z57" s="1605"/>
      <c r="AA57" s="1605"/>
      <c r="AB57" s="1605"/>
      <c r="AC57" s="1605"/>
      <c r="AD57" s="1605"/>
      <c r="AE57" s="1605"/>
      <c r="AF57" s="1605"/>
      <c r="AG57" s="1605"/>
      <c r="AH57" s="1655">
        <f t="shared" si="43"/>
        <v>0</v>
      </c>
      <c r="AI57" s="168"/>
      <c r="AJ57" s="849"/>
      <c r="AK57" s="1607"/>
      <c r="AL57" s="1607"/>
      <c r="AM57" s="1594"/>
      <c r="AN57" s="1594"/>
      <c r="AO57" s="1607"/>
      <c r="AP57" s="1607"/>
      <c r="AQ57" s="1590"/>
      <c r="AR57" s="132"/>
      <c r="AS57" s="1591"/>
      <c r="AT57" s="1592"/>
      <c r="AU57" s="1593"/>
      <c r="AV57" s="101"/>
      <c r="AW57" s="804"/>
      <c r="AX57" s="1608"/>
      <c r="AY57" s="1609"/>
      <c r="AZ57" s="1608"/>
      <c r="BA57" s="1610"/>
      <c r="BB57" s="1611"/>
      <c r="BC57" s="146"/>
      <c r="BD57" s="147"/>
      <c r="BE57" s="134">
        <v>0.60000000000000009</v>
      </c>
      <c r="BF57" s="359" t="str">
        <f>IF(ISERROR(IF(S55="R.INHERENTE
3","R. INHERENTE",(IF(BA55="R.RESIDUAL
3","R. RESIDUAL"," ")))),"",(IF(S55="R.INHERENTE
3","R. INHERENTE",(IF(BA55="R.RESIDUAL
3","R. RESIDUAL"," ")))))</f>
        <v xml:space="preserve"> </v>
      </c>
      <c r="BG57" s="1612" t="str">
        <f>IF(ISERROR(IF(S55="R.INHERENTE
8","R. INHERENTE",(IF(BA55="R.RESIDUAL
8","R. RESIDUAL"," ")))),"",(IF(S55="R.INHERENTE
8","R. INHERENTE",(IF(BA55="R.RESIDUAL
8","R. RESIDUAL"," ")))))</f>
        <v xml:space="preserve"> </v>
      </c>
      <c r="BH57" s="1613" t="str">
        <f>IF(ISERROR(IF(S55="R.INHERENTE
13","R. INHERENTE",(IF(BA55="R.RESIDUAL
13","R. RESIDUAL"," ")))),"",(IF(S55="R.INHERENTE
13","R. INHERENTE",(IF(BA55="R.RESIDUAL
13","R. RESIDUAL"," ")))))</f>
        <v xml:space="preserve"> </v>
      </c>
      <c r="BI57" s="1614" t="str">
        <f>IF(ISERROR(IF(S55="R.INHERENTE
18","R. INHERENTE",(IF(BA55="R.RESIDUAL
18","R. RESIDUAL"," ")))),"",(IF(S55="R.INHERENTE
18","R. INHERENTE",(IF(BA55="R.RESIDUAL
18","R. RESIDUAL"," ")))))</f>
        <v>R. RESIDUAL</v>
      </c>
      <c r="BJ57" s="1615" t="str">
        <f>IF(ISERROR(IF(S55="R.INHERENTE
23","R. INHERENTE",(IF(BA55="R.RESIDUAL
23","R. RESIDUAL"," ")))),"",(IF(S55="R.INHERENTE
23","R. INHERENTE",(IF(BA55="R.RESIDUAL
23","R. RESIDUAL"," ")))))</f>
        <v xml:space="preserve"> </v>
      </c>
      <c r="BK57" s="110"/>
      <c r="BL57" s="796"/>
      <c r="BM57" s="1616"/>
      <c r="BN57" s="1616"/>
      <c r="BO57" s="1616"/>
      <c r="BP57" s="1616"/>
      <c r="BQ57" s="767"/>
      <c r="BR57" s="139"/>
      <c r="BS57" s="769"/>
      <c r="BT57" s="813"/>
      <c r="BU57" s="815"/>
      <c r="BV57" s="140"/>
      <c r="BW57" s="819"/>
      <c r="BX57" s="811"/>
      <c r="BY57" s="811"/>
      <c r="BZ57" s="811"/>
      <c r="CA57" s="811"/>
      <c r="CB57" s="811"/>
      <c r="CC57" s="811"/>
      <c r="CD57" s="811"/>
      <c r="CE57" s="170"/>
      <c r="CF57" s="170"/>
      <c r="CG57" s="170"/>
      <c r="CH57" s="170"/>
      <c r="CI57" s="811"/>
      <c r="CJ57" s="811"/>
      <c r="CK57" s="811"/>
      <c r="CL57" s="811"/>
      <c r="CM57" s="811"/>
      <c r="CN57" s="811"/>
      <c r="CO57" s="811"/>
      <c r="CP57" s="811"/>
      <c r="CQ57" s="806"/>
      <c r="CR57" s="141"/>
      <c r="CS57" s="863"/>
      <c r="CT57" s="811"/>
      <c r="CU57" s="811"/>
      <c r="CV57" s="811"/>
      <c r="CW57" s="822"/>
      <c r="CX57" s="822"/>
      <c r="CY57" s="822"/>
      <c r="CZ57" s="822"/>
      <c r="DA57" s="811"/>
      <c r="DB57" s="811"/>
      <c r="DC57" s="811"/>
      <c r="DD57" s="811"/>
      <c r="DE57" s="170"/>
      <c r="DF57" s="170"/>
      <c r="DG57" s="170"/>
      <c r="DH57" s="170"/>
      <c r="DI57" s="811"/>
      <c r="DJ57" s="811"/>
      <c r="DK57" s="811"/>
      <c r="DL57" s="811"/>
      <c r="DM57" s="811"/>
      <c r="DN57" s="811"/>
      <c r="DO57" s="811"/>
      <c r="DP57" s="811"/>
      <c r="DQ57" s="859"/>
      <c r="DR57" s="142"/>
      <c r="DS57" s="360"/>
      <c r="DT57" s="1617"/>
      <c r="DU57" s="1617"/>
      <c r="DV57" s="1618"/>
    </row>
    <row r="58" spans="1:126" ht="57" customHeight="1">
      <c r="A58" s="87"/>
      <c r="B58" s="828"/>
      <c r="C58" s="1594"/>
      <c r="D58" s="1594"/>
      <c r="E58" s="1594"/>
      <c r="F58" s="1595"/>
      <c r="G58" s="1596"/>
      <c r="H58" s="1589"/>
      <c r="I58" s="126"/>
      <c r="J58" s="1597"/>
      <c r="K58" s="780"/>
      <c r="L58" s="1654"/>
      <c r="M58" s="127"/>
      <c r="N58" s="759"/>
      <c r="O58" s="1599"/>
      <c r="P58" s="1600"/>
      <c r="Q58" s="1601"/>
      <c r="R58" s="1602"/>
      <c r="S58" s="1603"/>
      <c r="T58" s="128"/>
      <c r="U58" s="358"/>
      <c r="V58" s="1604"/>
      <c r="W58" s="836"/>
      <c r="X58" s="1605"/>
      <c r="Y58" s="1605"/>
      <c r="Z58" s="1605"/>
      <c r="AA58" s="1605"/>
      <c r="AB58" s="1605"/>
      <c r="AC58" s="1605"/>
      <c r="AD58" s="1605"/>
      <c r="AE58" s="1605"/>
      <c r="AF58" s="1605"/>
      <c r="AG58" s="1605"/>
      <c r="AH58" s="1655">
        <f t="shared" si="43"/>
        <v>0</v>
      </c>
      <c r="AI58" s="168"/>
      <c r="AJ58" s="849"/>
      <c r="AK58" s="1607"/>
      <c r="AL58" s="1607"/>
      <c r="AM58" s="1594"/>
      <c r="AN58" s="1594"/>
      <c r="AO58" s="1607"/>
      <c r="AP58" s="1607"/>
      <c r="AQ58" s="1590"/>
      <c r="AR58" s="132"/>
      <c r="AS58" s="1591"/>
      <c r="AT58" s="1592"/>
      <c r="AU58" s="1593"/>
      <c r="AV58" s="101"/>
      <c r="AW58" s="804"/>
      <c r="AX58" s="1608"/>
      <c r="AY58" s="1609"/>
      <c r="AZ58" s="1608"/>
      <c r="BA58" s="1610"/>
      <c r="BB58" s="1611"/>
      <c r="BC58" s="146"/>
      <c r="BD58" s="147"/>
      <c r="BE58" s="134">
        <v>0.4</v>
      </c>
      <c r="BF58" s="359" t="str">
        <f>IF(ISERROR(IF(S55="R.INHERENTE
2","R. INHERENTE",(IF(BA55="R.RESIDUAL
2","R. RESIDUAL"," ")))),"",(IF(S55="R.INHERENTE
2","R. INHERENTE",(IF(BA55="R.RESIDUAL
2","R. RESIDUAL"," ")))))</f>
        <v xml:space="preserve"> </v>
      </c>
      <c r="BG58" s="1612" t="str">
        <f>IF(ISERROR(IF(S55="R.INHERENTE
7","R. INHERENTE",(IF(BA55="R.RESIDUAL
7","R. RESIDUAL"," ")))),"",(IF(S55="R.INHERENTE
7","R. INHERENTE",(IF(BA55="R.RESIDUAL
7","R. RESIDUAL"," ")))))</f>
        <v xml:space="preserve"> </v>
      </c>
      <c r="BH58" s="1619" t="str">
        <f>IF(ISERROR(IF(S55="R.INHERENTE
12","R. INHERENTE",(IF(BA55="R.RESIDUAL
12","R. RESIDUAL"," ")))),"",(IF(S55="R.INHERENTE
12","R. INHERENTE",(IF(BA55="R.RESIDUAL
12","R. RESIDUAL"," ")))))</f>
        <v xml:space="preserve"> </v>
      </c>
      <c r="BI58" s="1613" t="str">
        <f>IF(ISERROR(IF(S55="R.INHERENTE
17","R. INHERENTE",(IF(BA55="R.RESIDUAL
17","R. RESIDUAL"," ")))),"",(IF(S55="R.INHERENTE
17","R. INHERENTE",(IF(BA55="R.RESIDUAL
17","R. RESIDUAL"," ")))))</f>
        <v xml:space="preserve"> </v>
      </c>
      <c r="BJ58" s="1615" t="str">
        <f>IF(ISERROR(IF(S55="R.INHERENTE
22","R. INHERENTE",(IF(BA55="R.RESIDUAL
22","R. RESIDUAL"," ")))),"",(IF(S55="R.INHERENTE
22","R. INHERENTE",(IF(BA55="R.RESIDUAL
22","R. RESIDUAL"," ")))))</f>
        <v xml:space="preserve"> </v>
      </c>
      <c r="BK58" s="110"/>
      <c r="BL58" s="796"/>
      <c r="BM58" s="1616"/>
      <c r="BN58" s="1616"/>
      <c r="BO58" s="1616"/>
      <c r="BP58" s="1616"/>
      <c r="BQ58" s="767"/>
      <c r="BR58" s="139"/>
      <c r="BS58" s="769"/>
      <c r="BT58" s="813"/>
      <c r="BU58" s="815"/>
      <c r="BV58" s="140"/>
      <c r="BW58" s="819"/>
      <c r="BX58" s="811"/>
      <c r="BY58" s="811"/>
      <c r="BZ58" s="811"/>
      <c r="CA58" s="811"/>
      <c r="CB58" s="811"/>
      <c r="CC58" s="811"/>
      <c r="CD58" s="811"/>
      <c r="CE58" s="170"/>
      <c r="CF58" s="170"/>
      <c r="CG58" s="170"/>
      <c r="CH58" s="170"/>
      <c r="CI58" s="811"/>
      <c r="CJ58" s="811"/>
      <c r="CK58" s="811"/>
      <c r="CL58" s="811"/>
      <c r="CM58" s="811"/>
      <c r="CN58" s="811"/>
      <c r="CO58" s="811"/>
      <c r="CP58" s="811"/>
      <c r="CQ58" s="806"/>
      <c r="CR58" s="141"/>
      <c r="CS58" s="863"/>
      <c r="CT58" s="811"/>
      <c r="CU58" s="811"/>
      <c r="CV58" s="811"/>
      <c r="CW58" s="822"/>
      <c r="CX58" s="822"/>
      <c r="CY58" s="822"/>
      <c r="CZ58" s="822"/>
      <c r="DA58" s="811"/>
      <c r="DB58" s="811"/>
      <c r="DC58" s="811"/>
      <c r="DD58" s="811"/>
      <c r="DE58" s="170"/>
      <c r="DF58" s="170"/>
      <c r="DG58" s="170"/>
      <c r="DH58" s="170"/>
      <c r="DI58" s="811"/>
      <c r="DJ58" s="811"/>
      <c r="DK58" s="811"/>
      <c r="DL58" s="811"/>
      <c r="DM58" s="811"/>
      <c r="DN58" s="811"/>
      <c r="DO58" s="811"/>
      <c r="DP58" s="811"/>
      <c r="DQ58" s="859"/>
      <c r="DR58" s="142"/>
      <c r="DS58" s="360"/>
      <c r="DT58" s="1617"/>
      <c r="DU58" s="1617"/>
      <c r="DV58" s="1618"/>
    </row>
    <row r="59" spans="1:126" ht="57" customHeight="1" thickBot="1">
      <c r="A59" s="87"/>
      <c r="B59" s="829"/>
      <c r="C59" s="1620"/>
      <c r="D59" s="1620"/>
      <c r="E59" s="1620"/>
      <c r="F59" s="1621"/>
      <c r="G59" s="1622"/>
      <c r="H59" s="1623"/>
      <c r="I59" s="188"/>
      <c r="J59" s="1624"/>
      <c r="K59" s="781"/>
      <c r="L59" s="1664"/>
      <c r="M59" s="127"/>
      <c r="N59" s="760"/>
      <c r="O59" s="1626"/>
      <c r="P59" s="1627"/>
      <c r="Q59" s="1628"/>
      <c r="R59" s="1629"/>
      <c r="S59" s="1630"/>
      <c r="T59" s="128"/>
      <c r="U59" s="148"/>
      <c r="V59" s="1631"/>
      <c r="W59" s="837"/>
      <c r="X59" s="1632"/>
      <c r="Y59" s="1632"/>
      <c r="Z59" s="1632"/>
      <c r="AA59" s="1632"/>
      <c r="AB59" s="1632"/>
      <c r="AC59" s="1632"/>
      <c r="AD59" s="1632"/>
      <c r="AE59" s="1632"/>
      <c r="AF59" s="1632"/>
      <c r="AG59" s="1632"/>
      <c r="AH59" s="1665">
        <f t="shared" si="43"/>
        <v>0</v>
      </c>
      <c r="AI59" s="171"/>
      <c r="AJ59" s="850"/>
      <c r="AK59" s="1634"/>
      <c r="AL59" s="1634"/>
      <c r="AM59" s="1620"/>
      <c r="AN59" s="1620"/>
      <c r="AO59" s="1634"/>
      <c r="AP59" s="1634"/>
      <c r="AQ59" s="1635"/>
      <c r="AR59" s="150"/>
      <c r="AS59" s="1636"/>
      <c r="AT59" s="1637"/>
      <c r="AU59" s="1638"/>
      <c r="AV59" s="101"/>
      <c r="AW59" s="805"/>
      <c r="AX59" s="1639"/>
      <c r="AY59" s="1640"/>
      <c r="AZ59" s="1639"/>
      <c r="BA59" s="1641"/>
      <c r="BB59" s="1642"/>
      <c r="BC59" s="146"/>
      <c r="BD59" s="147"/>
      <c r="BE59" s="151">
        <v>0.2</v>
      </c>
      <c r="BF59" s="152" t="str">
        <f>IF(ISERROR(IF(S55="R.INHERENTE
1","R. INHERENTE",(IF(BA55="R.RESIDUAL
1","R. RESIDUAL"," ")))),"",(IF(S55="R.INHERENTE
1","R. INHERENTE",(IF(BA55="R.RESIDUAL
1","R. RESIDUAL"," ")))))</f>
        <v xml:space="preserve"> </v>
      </c>
      <c r="BG59" s="1643" t="str">
        <f>IF(ISERROR(IF(S55="R.INHERENTE
6","R. INHERENTE",(IF(BA55="R.RESIDUAL
6","R. RESIDUAL"," ")))),"",(IF(S55="R.INHERENTE
6","R. INHERENTE",(IF(BA55="R.RESIDUAL
6","R. RESIDUAL"," ")))))</f>
        <v xml:space="preserve"> </v>
      </c>
      <c r="BH59" s="1644" t="str">
        <f>IF(ISERROR(IF(S55="R.INHERENTE
11","R. INHERENTE",(IF(BA55="R.RESIDUAL
11","R. RESIDUAL"," ")))),"",(IF(S55="R.INHERENTE
11","R. INHERENTE",(IF(BA55="R.RESIDUAL
11","R. RESIDUAL"," ")))))</f>
        <v xml:space="preserve"> </v>
      </c>
      <c r="BI59" s="1645" t="str">
        <f>IF(ISERROR(IF(S55="R.INHERENTE
16","R. INHERENTE",(IF(BA55="R.RESIDUAL
16","R. RESIDUAL"," ")))),"",(IF(S55="R.INHERENTE
16","R. INHERENTE",(IF(BA55="R.RESIDUAL
16","R. RESIDUAL"," ")))))</f>
        <v xml:space="preserve"> </v>
      </c>
      <c r="BJ59" s="1646" t="str">
        <f>IF(ISERROR(IF(S55="R.INHERENTE
21","R. INHERENTE",(IF(BA55="R.RESIDUAL
21","R. RESIDUAL"," ")))),"",(IF(S55="R.INHERENTE
21","R. INHERENTE",(IF(BA55="R.RESIDUAL
21","R. RESIDUAL"," ")))))</f>
        <v xml:space="preserve"> </v>
      </c>
      <c r="BK59" s="110"/>
      <c r="BL59" s="797"/>
      <c r="BM59" s="1647"/>
      <c r="BN59" s="1647"/>
      <c r="BO59" s="1647"/>
      <c r="BP59" s="1647"/>
      <c r="BQ59" s="768"/>
      <c r="BR59" s="139"/>
      <c r="BS59" s="770"/>
      <c r="BT59" s="814"/>
      <c r="BU59" s="915"/>
      <c r="BV59" s="140"/>
      <c r="BW59" s="820"/>
      <c r="BX59" s="812"/>
      <c r="BY59" s="812"/>
      <c r="BZ59" s="812"/>
      <c r="CA59" s="812"/>
      <c r="CB59" s="812"/>
      <c r="CC59" s="812"/>
      <c r="CD59" s="812"/>
      <c r="CE59" s="172"/>
      <c r="CF59" s="172"/>
      <c r="CG59" s="172"/>
      <c r="CH59" s="172"/>
      <c r="CI59" s="812"/>
      <c r="CJ59" s="812"/>
      <c r="CK59" s="812"/>
      <c r="CL59" s="812"/>
      <c r="CM59" s="812"/>
      <c r="CN59" s="812"/>
      <c r="CO59" s="812"/>
      <c r="CP59" s="812"/>
      <c r="CQ59" s="807"/>
      <c r="CR59" s="141"/>
      <c r="CS59" s="864"/>
      <c r="CT59" s="854"/>
      <c r="CU59" s="854"/>
      <c r="CV59" s="854"/>
      <c r="CW59" s="823"/>
      <c r="CX59" s="823"/>
      <c r="CY59" s="823"/>
      <c r="CZ59" s="823"/>
      <c r="DA59" s="854"/>
      <c r="DB59" s="854"/>
      <c r="DC59" s="854"/>
      <c r="DD59" s="854"/>
      <c r="DE59" s="173"/>
      <c r="DF59" s="173"/>
      <c r="DG59" s="173"/>
      <c r="DH59" s="173"/>
      <c r="DI59" s="854"/>
      <c r="DJ59" s="854"/>
      <c r="DK59" s="854"/>
      <c r="DL59" s="854"/>
      <c r="DM59" s="854"/>
      <c r="DN59" s="854"/>
      <c r="DO59" s="854"/>
      <c r="DP59" s="854"/>
      <c r="DQ59" s="860"/>
      <c r="DR59" s="142"/>
      <c r="DS59" s="154"/>
      <c r="DT59" s="1648"/>
      <c r="DU59" s="1648"/>
      <c r="DV59" s="1649"/>
    </row>
    <row r="60" spans="1:126" ht="19.5" customHeight="1" thickBot="1">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F60" s="156">
        <v>0.2</v>
      </c>
      <c r="BG60" s="157">
        <v>0.4</v>
      </c>
      <c r="BH60" s="157">
        <v>0.60000000000000009</v>
      </c>
      <c r="BI60" s="157">
        <v>0.8</v>
      </c>
      <c r="BJ60" s="157">
        <v>1</v>
      </c>
    </row>
    <row r="61" spans="1:126" s="89" customFormat="1" ht="57" customHeight="1">
      <c r="B61" s="827">
        <v>8</v>
      </c>
      <c r="C61" s="830" t="s">
        <v>984</v>
      </c>
      <c r="D61" s="947" t="s">
        <v>985</v>
      </c>
      <c r="E61" s="947" t="s">
        <v>839</v>
      </c>
      <c r="F61" s="916" t="s">
        <v>840</v>
      </c>
      <c r="G61" s="917" t="s">
        <v>986</v>
      </c>
      <c r="H61" s="201" t="s">
        <v>987</v>
      </c>
      <c r="I61" s="202" t="s">
        <v>843</v>
      </c>
      <c r="J61" s="940" t="str">
        <f>IF(F61="","",(CONCATENATE("Posibilidad de afectación ",F61," ",G61," ",H61," ",H62," ",H63," ",H64," ",H65)))</f>
        <v xml:space="preserve">Posibilidad de afectación Económica y Reputacional  por manipulación indebida de la información con intereses personales o a terceros, debido a inseguridad en las politicas de autenticación y contraseñas de los sistemas de informacion o por ofrecimiento de dadivas por parte de personal interno o externo  o presiones indebidas    </v>
      </c>
      <c r="K61" s="941" t="s">
        <v>937</v>
      </c>
      <c r="L61" s="944" t="s">
        <v>988</v>
      </c>
      <c r="M61" s="203"/>
      <c r="N61" s="866" t="s">
        <v>846</v>
      </c>
      <c r="O61" s="945">
        <f>IF(ISERROR(VLOOKUP($N61,[7]Listas!$E$20:$F$24,2,FALSE)),"",(VLOOKUP($N61,[7]Listas!$E$20:$F$24,2,FALSE)))</f>
        <v>0.8</v>
      </c>
      <c r="P61" s="946" t="str">
        <f>IF(ISERROR(VLOOKUP($O61,[7]Listas!$E$3:$F$7,2,FALSE)),"",(VLOOKUP($O61,[7]Listas!$E$3:$F$7,2,FALSE)))</f>
        <v>ALTA
Es viable que el evento ocurra en la mayoria de las circunstancias.</v>
      </c>
      <c r="Q61" s="918" t="s">
        <v>900</v>
      </c>
      <c r="R61" s="919">
        <f>IF(ISERROR(VLOOKUP($Q61,[7]Listas!$E$28:$F$35,2,FALSE)),"",(VLOOKUP($Q61,[7]Listas!$E$28:$F$35,2,FALSE)))</f>
        <v>0.8</v>
      </c>
      <c r="S61" s="920" t="str">
        <f t="shared" ref="S61" si="44">IF(O61="","",(CONCATENATE("R.INHERENTE
",(IF(AND($O61=0.2,$R61=0.2),1,(IF(AND($O61=0.2,$R61=0.4),6,(IF(AND($O61=0.2,$R61=0.6),11,(IF(AND($O61=0.2,$R61=0.8),16,(IF(AND($O61=0.2,$R61=1),21,(IF(AND($O61=0.4,$R61=0.2),2,(IF(AND($O61=0.4,$R61=0.4),7,(IF(AND($O61=0.4,$R61=0.6),12,(IF(AND($O61=0.4,$R61=0.8),17,(IF(AND($O61=0.4,$R61=1),22,(IF(AND($O61=0.6,$R61=0.2),3,(IF(AND($O61=0.6,$R61=0.4),8,(IF(AND($O61=0.6,$R61=0.6),13,(IF(AND($O61=0.6,$R61=0.8),18,(IF(AND($O61=0.6,$R61=1),23,(IF(AND($O61=0.8,$R61=0.2),4,(IF(AND($O61=0.8,$R61=0.4),9,(IF(AND($O61=0.8,$R61=0.6),14,(IF(AND($O61=0.8,$R61=0.8),19,(IF(AND($O61=0.8,$R61=1),24,(IF(AND($O61=1,$R61=0.2),5,(IF(AND($O61=1,$R61=0.4),10,(IF(AND($O61=1,$R61=0.6),15,(IF(AND($O61=1,$R61=0.8),20,(IF(AND($O61=1,$R61=1),25,"")))))))))))))))))))))))))))))))))))))))))))))))))))))</f>
        <v>R.INHERENTE
19</v>
      </c>
      <c r="T61" s="203">
        <f>+VLOOKUP($S61,[7]Listas!$D$112:$E$136,2,FALSE)</f>
        <v>19</v>
      </c>
      <c r="U61" s="204" t="s">
        <v>989</v>
      </c>
      <c r="V61" s="205" t="s">
        <v>849</v>
      </c>
      <c r="W61" s="921" t="s">
        <v>391</v>
      </c>
      <c r="X61" s="924">
        <v>25</v>
      </c>
      <c r="Y61" s="924"/>
      <c r="Z61" s="924"/>
      <c r="AA61" s="924"/>
      <c r="AB61" s="847"/>
      <c r="AC61" s="847"/>
      <c r="AD61" s="926"/>
      <c r="AE61" s="926"/>
      <c r="AF61" s="847">
        <v>15</v>
      </c>
      <c r="AG61" s="847"/>
      <c r="AH61" s="175">
        <f t="shared" ref="AH61:AH65" si="45">X61+Z61+AB61+AD61+AF61</f>
        <v>40</v>
      </c>
      <c r="AI61" s="176">
        <v>0.48</v>
      </c>
      <c r="AJ61" s="799">
        <f>R61</f>
        <v>0.8</v>
      </c>
      <c r="AK61" s="851" t="s">
        <v>816</v>
      </c>
      <c r="AL61" s="851"/>
      <c r="AM61" s="830" t="s">
        <v>850</v>
      </c>
      <c r="AN61" s="830"/>
      <c r="AO61" s="851" t="s">
        <v>816</v>
      </c>
      <c r="AP61" s="851"/>
      <c r="AQ61" s="177" t="s">
        <v>990</v>
      </c>
      <c r="AR61" s="178" t="s">
        <v>953</v>
      </c>
      <c r="AS61" s="179" t="s">
        <v>991</v>
      </c>
      <c r="AT61" s="180" t="s">
        <v>992</v>
      </c>
      <c r="AU61" s="181" t="s">
        <v>993</v>
      </c>
      <c r="AV61" s="133">
        <f>+(IF(AND($AW61&gt;0,$AW61&lt;=0.2),0.2,(IF(AND($AW61&gt;0.2,$AW61&lt;=0.4),0.4,(IF(AND($AW61&gt;0.4,$AW61&lt;=0.6),0.6,(IF(AND($AW61&gt;0.6,$AW61&lt;=0.8),0.8,(IF($AW61&gt;0.8,1,""))))))))))</f>
        <v>0.2</v>
      </c>
      <c r="AW61" s="852">
        <f>+MIN(AI61:AI65)</f>
        <v>4.9500000000000002E-2</v>
      </c>
      <c r="AX61" s="842" t="str">
        <f t="shared" ref="AX61" si="46">+(IF($AV61=0.2,"MUY BAJA",(IF($AV61=0.4,"BAJA",(IF($AV61=0.6,"MEDIA",(IF($AV61=0.8,"ALTA",(IF($AV61=1,"MUY ALTA",""))))))))))</f>
        <v>MUY BAJA</v>
      </c>
      <c r="AY61" s="843">
        <f>+MIN(AJ61:AJ65)</f>
        <v>0.8</v>
      </c>
      <c r="AZ61" s="842" t="str">
        <f t="shared" ref="AZ61" si="47">+(IF($BC61=0.2,"MUY BAJA",(IF($BC61=0.4,"BAJA",(IF($BC61=0.6,"MEDIA",(IF($BC61=0.8,"ALTA",(IF($BC61=1,"MUY ALTA",""))))))))))</f>
        <v>ALTA</v>
      </c>
      <c r="BA61" s="844" t="str">
        <f t="shared" ref="BA61" si="48">IF($AV61="","",(CONCATENATE("R.RESIDUAL
",(IF(AND($AV61=0.2,$BC61=0.2),1,(IF(AND($AV61=0.2,$BC61=0.4),6,(IF(AND($AV61=0.2,$BC61=0.6),11,(IF(AND($AV61=0.2,$BC61=0.8),16,(IF(AND($AV61=0.2,$BC61=1),21,(IF(AND($AV61=0.4,$BC61=0.2),2,(IF(AND($AV61=0.4,$BC61=0.4),7,(IF(AND($AV61=0.4,$BC61=0.6),12,(IF(AND($AV61=0.4,$BC61=0.8),17,(IF(AND($AV61=0.4,$BC61=1),22,(IF(AND($AV61=0.6,$BC61=0.2),3,(IF(AND($AV61=0.6,$BC61=0.4),8,(IF(AND($AV61=0.6,$BC61=0.6),13,(IF(AND($AV61=0.6,$BC61=0.8),18,(IF(AND($AV61=0.6,$BC61=1),23,(IF(AND($AV61=0.8,$BC61=0.2),4,(IF(AND($AV61=0.8,$BC61=0.4),9,(IF(AND($AV61=0.8,$BC61=0.6),14,(IF(AND($AV61=0.8,$BC61=0.8),19,(IF(AND($AV61=0.8,$BC61=1),24,(IF(AND($AV61=1,$BC61=0.2),5,(IF(AND($AV61=1,$BC61=0.4),10,(IF(AND($AV61=1,$BC61=0.6),15,(IF(AND($AV61=1,$BC61=0.8),20,(IF(AND($AV61=1,$BC61=1),25,"")))))))))))))))))))))))))))))))))))))))))))))))))))))</f>
        <v>R.RESIDUAL
16</v>
      </c>
      <c r="BB61" s="845" t="s">
        <v>906</v>
      </c>
      <c r="BC61" s="133">
        <f>+(IF(AND($AY61&gt;0,$AY61&lt;=0.2),0.2,(IF(AND($AY61&gt;0.2,$AY61&lt;=0.4),0.4,(IF(AND($AY61&gt;0.4,$AY61&lt;=0.6),0.6,(IF(AND($AY61&gt;0.6,$AY61&lt;=0.8),0.8,(IF($AY61&gt;0.8,1,""))))))))))</f>
        <v>0.8</v>
      </c>
      <c r="BD61" s="101">
        <f>+VLOOKUP($BA61,[7]Listas!$F$112:$G$136,2,FALSE)</f>
        <v>16</v>
      </c>
      <c r="BE61" s="134">
        <v>1</v>
      </c>
      <c r="BF61" s="135" t="str">
        <f>IF(ISERROR(IF(S61="R.INHERENTE
5","R. INHERENTE",(IF(BA61="R.RESIDUAL
5","R. RESIDUAL"," ")))),"",(IF(S61="R.INHERENTE
5","R. INHERENTE",(IF(BA61="R.RESIDUAL
5","R. RESIDUAL"," ")))))</f>
        <v xml:space="preserve"> </v>
      </c>
      <c r="BG61" s="136" t="str">
        <f>IF(ISERROR(IF(S61="R.INHERENTE
10","R. INHERENTE",(IF(BA61="R.RESIDUAL
10","R. RESIDUAL"," ")))),"",(IF(S61="R.INHERENTE
10","R. INHERENTE",(IF(BA61="R.RESIDUAL
10","R. RESIDUAL"," ")))))</f>
        <v xml:space="preserve"> </v>
      </c>
      <c r="BH61" s="137" t="str">
        <f>IF(ISERROR(IF(S61="R.INHERENTE
15","R. INHERENTE",(IF(BA61="R.RESIDUAL
15","R. RESIDUAL"," ")))),"",(IF(S61="R.INHERENTE
15","R. INHERENTE",(IF(BA61="R.RESIDUAL
15","R. RESIDUAL"," ")))))</f>
        <v xml:space="preserve"> </v>
      </c>
      <c r="BI61" s="137" t="str">
        <f>IF(ISERROR(IF(S61="R.INHERENTE
20","R. INHERENTE",(IF(BA61="R.RESIDUAL
20","R. RESIDUAL"," ")))),"",(IF(S61="R.INHERENTE
20","R. INHERENTE",(IF(BA61="R.RESIDUAL
20","R. RESIDUAL"," ")))))</f>
        <v xml:space="preserve"> </v>
      </c>
      <c r="BJ61" s="138" t="str">
        <f>IF(ISERROR(IF(S61="R.INHERENTE
25","R. INHERENTE",(IF(BA61="R.RESIDUAL
25","R. RESIDUAL"," ")))),"",(IF(S61="R.INHERENTE
25","R. INHERENTE",(IF(BA61="R.RESIDUAL
25","R. RESIDUAL"," ")))))</f>
        <v xml:space="preserve"> </v>
      </c>
      <c r="BK61" s="190"/>
      <c r="BL61" s="888" t="s">
        <v>994</v>
      </c>
      <c r="BM61" s="881" t="s">
        <v>995</v>
      </c>
      <c r="BN61" s="929">
        <v>44562</v>
      </c>
      <c r="BO61" s="929">
        <v>44651</v>
      </c>
      <c r="BP61" s="929">
        <v>44651</v>
      </c>
      <c r="BQ61" s="882" t="s">
        <v>928</v>
      </c>
      <c r="BR61" s="191"/>
      <c r="BS61" s="885" t="s">
        <v>996</v>
      </c>
      <c r="BT61" s="900" t="s">
        <v>997</v>
      </c>
      <c r="BU61" s="903" t="s">
        <v>998</v>
      </c>
      <c r="BV61" s="192"/>
      <c r="BW61" s="906"/>
      <c r="BX61" s="897"/>
      <c r="BY61" s="897"/>
      <c r="BZ61" s="897"/>
      <c r="CA61" s="897"/>
      <c r="CB61" s="897"/>
      <c r="CC61" s="897"/>
      <c r="CD61" s="897"/>
      <c r="CE61" s="897"/>
      <c r="CF61" s="897"/>
      <c r="CG61" s="897"/>
      <c r="CH61" s="897"/>
      <c r="CI61" s="897"/>
      <c r="CJ61" s="897"/>
      <c r="CK61" s="897"/>
      <c r="CL61" s="897"/>
      <c r="CM61" s="897"/>
      <c r="CN61" s="897"/>
      <c r="CO61" s="897"/>
      <c r="CP61" s="897"/>
      <c r="CQ61" s="891"/>
      <c r="CR61" s="193"/>
      <c r="CS61" s="894"/>
      <c r="CT61" s="909"/>
      <c r="CU61" s="909"/>
      <c r="CV61" s="909"/>
      <c r="CW61" s="909"/>
      <c r="CX61" s="909"/>
      <c r="CY61" s="909"/>
      <c r="CZ61" s="909"/>
      <c r="DA61" s="909"/>
      <c r="DB61" s="909"/>
      <c r="DC61" s="909"/>
      <c r="DD61" s="909"/>
      <c r="DE61" s="909"/>
      <c r="DF61" s="909"/>
      <c r="DG61" s="909"/>
      <c r="DH61" s="909"/>
      <c r="DI61" s="909"/>
      <c r="DJ61" s="909"/>
      <c r="DK61" s="909"/>
      <c r="DL61" s="909"/>
      <c r="DM61" s="909"/>
      <c r="DN61" s="909"/>
      <c r="DO61" s="909"/>
      <c r="DP61" s="909"/>
      <c r="DQ61" s="912"/>
      <c r="DR61" s="194"/>
      <c r="DS61" s="195"/>
      <c r="DT61" s="196"/>
      <c r="DU61" s="196"/>
      <c r="DV61" s="197"/>
    </row>
    <row r="62" spans="1:126" s="89" customFormat="1" ht="57" customHeight="1">
      <c r="B62" s="828"/>
      <c r="C62" s="1594"/>
      <c r="D62" s="1676"/>
      <c r="E62" s="1676"/>
      <c r="F62" s="1677"/>
      <c r="G62" s="1678"/>
      <c r="H62" s="1679" t="s">
        <v>999</v>
      </c>
      <c r="I62" s="206" t="s">
        <v>1000</v>
      </c>
      <c r="J62" s="1680"/>
      <c r="K62" s="942"/>
      <c r="L62" s="1681"/>
      <c r="M62" s="203"/>
      <c r="N62" s="759"/>
      <c r="O62" s="1682"/>
      <c r="P62" s="1683"/>
      <c r="Q62" s="1684"/>
      <c r="R62" s="1685"/>
      <c r="S62" s="1686"/>
      <c r="T62" s="203"/>
      <c r="U62" s="364" t="s">
        <v>1001</v>
      </c>
      <c r="V62" s="1687" t="s">
        <v>849</v>
      </c>
      <c r="W62" s="922"/>
      <c r="X62" s="1688">
        <v>25</v>
      </c>
      <c r="Y62" s="1688"/>
      <c r="Z62" s="1688">
        <v>0</v>
      </c>
      <c r="AA62" s="1688"/>
      <c r="AB62" s="1605">
        <v>0</v>
      </c>
      <c r="AC62" s="1605"/>
      <c r="AD62" s="1605">
        <v>0</v>
      </c>
      <c r="AE62" s="1605"/>
      <c r="AF62" s="1605">
        <v>15</v>
      </c>
      <c r="AG62" s="1605"/>
      <c r="AH62" s="1606">
        <f t="shared" si="45"/>
        <v>40</v>
      </c>
      <c r="AI62" s="131">
        <v>0.28799999999999998</v>
      </c>
      <c r="AJ62" s="800"/>
      <c r="AK62" s="1607" t="s">
        <v>817</v>
      </c>
      <c r="AL62" s="1607"/>
      <c r="AM62" s="1594" t="s">
        <v>921</v>
      </c>
      <c r="AN62" s="1594"/>
      <c r="AO62" s="1607" t="s">
        <v>817</v>
      </c>
      <c r="AP62" s="1607"/>
      <c r="AQ62" s="1590" t="s">
        <v>1002</v>
      </c>
      <c r="AR62" s="132" t="s">
        <v>815</v>
      </c>
      <c r="AS62" s="1591" t="s">
        <v>1003</v>
      </c>
      <c r="AT62" s="1592" t="s">
        <v>992</v>
      </c>
      <c r="AU62" s="1593" t="s">
        <v>1004</v>
      </c>
      <c r="AV62" s="101"/>
      <c r="AW62" s="804"/>
      <c r="AX62" s="1608"/>
      <c r="AY62" s="1609"/>
      <c r="AZ62" s="1608"/>
      <c r="BA62" s="1610"/>
      <c r="BB62" s="1611"/>
      <c r="BC62" s="146"/>
      <c r="BD62" s="147"/>
      <c r="BE62" s="134">
        <v>0.8</v>
      </c>
      <c r="BF62" s="359" t="str">
        <f>IF(ISERROR(IF(S61="R.INHERENTE
4","R. INHERENTE",(IF(BA61="R.RESIDUAL
4","R. RESIDUAL"," ")))),"",(IF(S61="R.INHERENTE
4","R. INHERENTE",(IF(BA61="R.RESIDUAL
4","R. RESIDUAL"," ")))))</f>
        <v xml:space="preserve"> </v>
      </c>
      <c r="BG62" s="1612" t="str">
        <f>IF(ISERROR(IF(S61="R.INHERENTE
9","R. INHERENTE",(IF(BA61="R.RESIDUAL
9","R. RESIDUAL"," ")))),"",(IF(S61="R.INHERENTE
9","R. INHERENTE",(IF(BA61="R.RESIDUAL
9","R. RESIDUAL"," ")))))</f>
        <v xml:space="preserve"> </v>
      </c>
      <c r="BH62" s="1613" t="str">
        <f>IF(ISERROR(IF(S61="R.INHERENTE
14","R. INHERENTE",(IF(BA61="R.RESIDUAL
14","R. RESIDUAL"," ")))),"",(IF(S61="R.INHERENTE
14","R. INHERENTE",(IF(BA61="R.RESIDUAL
14","R. RESIDUAL"," ")))))</f>
        <v xml:space="preserve"> </v>
      </c>
      <c r="BI62" s="1614" t="str">
        <f>IF(ISERROR(IF(S61="R.INHERENTE
19","R. INHERENTE",(IF(BA61="R.RESIDUAL
19","R. RESIDUAL"," ")))),"",(IF(S61="R.INHERENTE
19","R. INHERENTE",(IF(BA61="R.RESIDUAL
19","R. RESIDUAL"," ")))))</f>
        <v>R. INHERENTE</v>
      </c>
      <c r="BJ62" s="1615" t="str">
        <f>IF(ISERROR(IF(S61="R.INHERENTE
24","R. INHERENTE",(IF(BA61="R.RESIDUAL
24","R. RESIDUAL"," ")))),"",(IF(S61="R.INHERENTE
24","R. INHERENTE",(IF(BA61="R.RESIDUAL
24","R. RESIDUAL"," ")))))</f>
        <v xml:space="preserve"> </v>
      </c>
      <c r="BK62" s="190"/>
      <c r="BL62" s="889"/>
      <c r="BM62" s="1668"/>
      <c r="BN62" s="1668"/>
      <c r="BO62" s="1668"/>
      <c r="BP62" s="1668"/>
      <c r="BQ62" s="883"/>
      <c r="BR62" s="191"/>
      <c r="BS62" s="886"/>
      <c r="BT62" s="901"/>
      <c r="BU62" s="927"/>
      <c r="BV62" s="192"/>
      <c r="BW62" s="907"/>
      <c r="BX62" s="898"/>
      <c r="BY62" s="898"/>
      <c r="BZ62" s="898"/>
      <c r="CA62" s="898"/>
      <c r="CB62" s="898"/>
      <c r="CC62" s="898"/>
      <c r="CD62" s="898"/>
      <c r="CE62" s="898"/>
      <c r="CF62" s="898"/>
      <c r="CG62" s="898"/>
      <c r="CH62" s="898"/>
      <c r="CI62" s="898"/>
      <c r="CJ62" s="898"/>
      <c r="CK62" s="898"/>
      <c r="CL62" s="898"/>
      <c r="CM62" s="898"/>
      <c r="CN62" s="898"/>
      <c r="CO62" s="898"/>
      <c r="CP62" s="898"/>
      <c r="CQ62" s="892"/>
      <c r="CR62" s="193"/>
      <c r="CS62" s="895"/>
      <c r="CT62" s="910"/>
      <c r="CU62" s="910"/>
      <c r="CV62" s="910"/>
      <c r="CW62" s="910"/>
      <c r="CX62" s="910"/>
      <c r="CY62" s="910"/>
      <c r="CZ62" s="910"/>
      <c r="DA62" s="910"/>
      <c r="DB62" s="910"/>
      <c r="DC62" s="910"/>
      <c r="DD62" s="910"/>
      <c r="DE62" s="910"/>
      <c r="DF62" s="910"/>
      <c r="DG62" s="910"/>
      <c r="DH62" s="910"/>
      <c r="DI62" s="910"/>
      <c r="DJ62" s="910"/>
      <c r="DK62" s="910"/>
      <c r="DL62" s="910"/>
      <c r="DM62" s="910"/>
      <c r="DN62" s="910"/>
      <c r="DO62" s="910"/>
      <c r="DP62" s="910"/>
      <c r="DQ62" s="913"/>
      <c r="DR62" s="194"/>
      <c r="DS62" s="363"/>
      <c r="DT62" s="1669"/>
      <c r="DU62" s="1669"/>
      <c r="DV62" s="1670"/>
    </row>
    <row r="63" spans="1:126" s="89" customFormat="1" ht="57" customHeight="1">
      <c r="B63" s="828"/>
      <c r="C63" s="1594"/>
      <c r="D63" s="1676"/>
      <c r="E63" s="1676"/>
      <c r="F63" s="1677"/>
      <c r="G63" s="1678"/>
      <c r="H63" s="1679"/>
      <c r="I63" s="206" t="s">
        <v>932</v>
      </c>
      <c r="J63" s="1680"/>
      <c r="K63" s="942"/>
      <c r="L63" s="1681"/>
      <c r="M63" s="203"/>
      <c r="N63" s="759"/>
      <c r="O63" s="1682"/>
      <c r="P63" s="1683"/>
      <c r="Q63" s="1684"/>
      <c r="R63" s="1685"/>
      <c r="S63" s="1686"/>
      <c r="T63" s="203"/>
      <c r="U63" s="364" t="s">
        <v>1005</v>
      </c>
      <c r="V63" s="1687" t="s">
        <v>849</v>
      </c>
      <c r="W63" s="922"/>
      <c r="X63" s="1688">
        <v>25</v>
      </c>
      <c r="Y63" s="1688"/>
      <c r="Z63" s="1688">
        <v>0</v>
      </c>
      <c r="AA63" s="1688"/>
      <c r="AB63" s="1605">
        <v>10</v>
      </c>
      <c r="AC63" s="1605"/>
      <c r="AD63" s="1605"/>
      <c r="AE63" s="1605"/>
      <c r="AF63" s="1605">
        <v>15</v>
      </c>
      <c r="AG63" s="1605"/>
      <c r="AH63" s="1606">
        <f t="shared" si="45"/>
        <v>50</v>
      </c>
      <c r="AI63" s="131">
        <v>0.14399999999999999</v>
      </c>
      <c r="AJ63" s="800"/>
      <c r="AK63" s="1607" t="s">
        <v>816</v>
      </c>
      <c r="AL63" s="1607"/>
      <c r="AM63" s="1594" t="s">
        <v>850</v>
      </c>
      <c r="AN63" s="1594"/>
      <c r="AO63" s="1607" t="s">
        <v>816</v>
      </c>
      <c r="AP63" s="1607"/>
      <c r="AQ63" s="1590" t="s">
        <v>1006</v>
      </c>
      <c r="AR63" s="132" t="s">
        <v>953</v>
      </c>
      <c r="AS63" s="1591" t="s">
        <v>1007</v>
      </c>
      <c r="AT63" s="1592" t="s">
        <v>992</v>
      </c>
      <c r="AU63" s="1593" t="s">
        <v>1004</v>
      </c>
      <c r="AV63" s="101"/>
      <c r="AW63" s="804"/>
      <c r="AX63" s="1608"/>
      <c r="AY63" s="1609"/>
      <c r="AZ63" s="1608"/>
      <c r="BA63" s="1610"/>
      <c r="BB63" s="1611"/>
      <c r="BC63" s="146"/>
      <c r="BD63" s="147"/>
      <c r="BE63" s="134">
        <v>0.60000000000000009</v>
      </c>
      <c r="BF63" s="359" t="str">
        <f>IF(ISERROR(IF(S61="R.INHERENTE
3","R. INHERENTE",(IF(BA61="R.RESIDUAL
3","R. RESIDUAL"," ")))),"",(IF(S61="R.INHERENTE
3","R. INHERENTE",(IF(BA61="R.RESIDUAL
3","R. RESIDUAL"," ")))))</f>
        <v xml:space="preserve"> </v>
      </c>
      <c r="BG63" s="1612" t="str">
        <f>IF(ISERROR(IF(S61="R.INHERENTE
8","R. INHERENTE",(IF(BA61="R.RESIDUAL
8","R. RESIDUAL"," ")))),"",(IF(S61="R.INHERENTE
8","R. INHERENTE",(IF(BA61="R.RESIDUAL
8","R. RESIDUAL"," ")))))</f>
        <v xml:space="preserve"> </v>
      </c>
      <c r="BH63" s="1613" t="str">
        <f>IF(ISERROR(IF(S61="R.INHERENTE
13","R. INHERENTE",(IF(BA61="R.RESIDUAL
13","R. RESIDUAL"," ")))),"",(IF(S61="R.INHERENTE
13","R. INHERENTE",(IF(BA61="R.RESIDUAL
13","R. RESIDUAL"," ")))))</f>
        <v xml:space="preserve"> </v>
      </c>
      <c r="BI63" s="1614" t="str">
        <f>IF(ISERROR(IF(S61="R.INHERENTE
18","R. INHERENTE",(IF(BA61="R.RESIDUAL
18","R. RESIDUAL"," ")))),"",(IF(S61="R.INHERENTE
18","R. INHERENTE",(IF(BA61="R.RESIDUAL
18","R. RESIDUAL"," ")))))</f>
        <v xml:space="preserve"> </v>
      </c>
      <c r="BJ63" s="1615" t="str">
        <f>IF(ISERROR(IF(S61="R.INHERENTE
23","R. INHERENTE",(IF(BA61="R.RESIDUAL
23","R. RESIDUAL"," ")))),"",(IF(S61="R.INHERENTE
23","R. INHERENTE",(IF(BA61="R.RESIDUAL
23","R. RESIDUAL"," ")))))</f>
        <v xml:space="preserve"> </v>
      </c>
      <c r="BK63" s="190"/>
      <c r="BL63" s="889"/>
      <c r="BM63" s="1668"/>
      <c r="BN63" s="1668"/>
      <c r="BO63" s="1668"/>
      <c r="BP63" s="1668"/>
      <c r="BQ63" s="883"/>
      <c r="BR63" s="191"/>
      <c r="BS63" s="886"/>
      <c r="BT63" s="901"/>
      <c r="BU63" s="927"/>
      <c r="BV63" s="192"/>
      <c r="BW63" s="907"/>
      <c r="BX63" s="898"/>
      <c r="BY63" s="898"/>
      <c r="BZ63" s="898"/>
      <c r="CA63" s="898"/>
      <c r="CB63" s="898"/>
      <c r="CC63" s="898"/>
      <c r="CD63" s="898"/>
      <c r="CE63" s="898"/>
      <c r="CF63" s="898"/>
      <c r="CG63" s="898"/>
      <c r="CH63" s="898"/>
      <c r="CI63" s="898"/>
      <c r="CJ63" s="898"/>
      <c r="CK63" s="898"/>
      <c r="CL63" s="898"/>
      <c r="CM63" s="898"/>
      <c r="CN63" s="898"/>
      <c r="CO63" s="898"/>
      <c r="CP63" s="898"/>
      <c r="CQ63" s="892"/>
      <c r="CR63" s="193"/>
      <c r="CS63" s="895"/>
      <c r="CT63" s="910"/>
      <c r="CU63" s="910"/>
      <c r="CV63" s="910"/>
      <c r="CW63" s="910"/>
      <c r="CX63" s="910"/>
      <c r="CY63" s="910"/>
      <c r="CZ63" s="910"/>
      <c r="DA63" s="910"/>
      <c r="DB63" s="910"/>
      <c r="DC63" s="910"/>
      <c r="DD63" s="910"/>
      <c r="DE63" s="910"/>
      <c r="DF63" s="910"/>
      <c r="DG63" s="910"/>
      <c r="DH63" s="910"/>
      <c r="DI63" s="910"/>
      <c r="DJ63" s="910"/>
      <c r="DK63" s="910"/>
      <c r="DL63" s="910"/>
      <c r="DM63" s="910"/>
      <c r="DN63" s="910"/>
      <c r="DO63" s="910"/>
      <c r="DP63" s="910"/>
      <c r="DQ63" s="913"/>
      <c r="DR63" s="194"/>
      <c r="DS63" s="363"/>
      <c r="DT63" s="1669"/>
      <c r="DU63" s="1669"/>
      <c r="DV63" s="1670"/>
    </row>
    <row r="64" spans="1:126" s="89" customFormat="1" ht="57" customHeight="1">
      <c r="B64" s="828"/>
      <c r="C64" s="1594"/>
      <c r="D64" s="1676"/>
      <c r="E64" s="1676"/>
      <c r="F64" s="1677"/>
      <c r="G64" s="1678"/>
      <c r="H64" s="1679"/>
      <c r="I64" s="206"/>
      <c r="J64" s="1680"/>
      <c r="K64" s="942"/>
      <c r="L64" s="1681"/>
      <c r="M64" s="203"/>
      <c r="N64" s="759"/>
      <c r="O64" s="1682"/>
      <c r="P64" s="1683"/>
      <c r="Q64" s="1684"/>
      <c r="R64" s="1685"/>
      <c r="S64" s="1686"/>
      <c r="T64" s="203"/>
      <c r="U64" s="364" t="s">
        <v>1008</v>
      </c>
      <c r="V64" s="1687" t="s">
        <v>849</v>
      </c>
      <c r="W64" s="922"/>
      <c r="X64" s="1688">
        <v>25</v>
      </c>
      <c r="Y64" s="1688"/>
      <c r="Z64" s="1688"/>
      <c r="AA64" s="1688"/>
      <c r="AB64" s="1605"/>
      <c r="AC64" s="1605"/>
      <c r="AD64" s="1605">
        <v>25</v>
      </c>
      <c r="AE64" s="1605"/>
      <c r="AF64" s="1605"/>
      <c r="AG64" s="1605"/>
      <c r="AH64" s="1606">
        <f t="shared" si="45"/>
        <v>50</v>
      </c>
      <c r="AI64" s="131">
        <v>7.0699999999999999E-2</v>
      </c>
      <c r="AJ64" s="800"/>
      <c r="AK64" s="1607" t="s">
        <v>816</v>
      </c>
      <c r="AL64" s="1607"/>
      <c r="AM64" s="1594" t="s">
        <v>850</v>
      </c>
      <c r="AN64" s="1594"/>
      <c r="AO64" s="1607" t="s">
        <v>816</v>
      </c>
      <c r="AP64" s="1607"/>
      <c r="AQ64" s="1590" t="s">
        <v>1009</v>
      </c>
      <c r="AR64" s="132" t="s">
        <v>953</v>
      </c>
      <c r="AS64" s="1591" t="s">
        <v>1010</v>
      </c>
      <c r="AT64" s="1592" t="s">
        <v>992</v>
      </c>
      <c r="AU64" s="1593" t="s">
        <v>998</v>
      </c>
      <c r="AV64" s="101"/>
      <c r="AW64" s="804"/>
      <c r="AX64" s="1608"/>
      <c r="AY64" s="1609"/>
      <c r="AZ64" s="1608"/>
      <c r="BA64" s="1610"/>
      <c r="BB64" s="1611"/>
      <c r="BC64" s="146"/>
      <c r="BD64" s="147"/>
      <c r="BE64" s="134">
        <v>0.4</v>
      </c>
      <c r="BF64" s="359" t="str">
        <f>IF(ISERROR(IF(S61="R.INHERENTE
2","R. INHERENTE",(IF(BA61="R.RESIDUAL
2","R. RESIDUAL"," ")))),"",(IF(S61="R.INHERENTE
2","R. INHERENTE",(IF(BA61="R.RESIDUAL
2","R. RESIDUAL"," ")))))</f>
        <v xml:space="preserve"> </v>
      </c>
      <c r="BG64" s="1612" t="str">
        <f>IF(ISERROR(IF(S61="R.INHERENTE
7","R. INHERENTE",(IF(BA61="R.RESIDUAL
7","R. RESIDUAL"," ")))),"",(IF(S61="R.INHERENTE
7","R. INHERENTE",(IF(BA61="R.RESIDUAL
7","R. RESIDUAL"," ")))))</f>
        <v xml:space="preserve"> </v>
      </c>
      <c r="BH64" s="1619" t="str">
        <f>IF(ISERROR(IF(S61="R.INHERENTE
12","R. INHERENTE",(IF(BA61="R.RESIDUAL
12","R. RESIDUAL"," ")))),"",(IF(S61="R.INHERENTE
12","R. INHERENTE",(IF(BA61="R.RESIDUAL
12","R. RESIDUAL"," ")))))</f>
        <v xml:space="preserve"> </v>
      </c>
      <c r="BI64" s="1613" t="str">
        <f>IF(ISERROR(IF(S61="R.INHERENTE
17","R. INHERENTE",(IF(BA61="R.RESIDUAL
17","R. RESIDUAL"," ")))),"",(IF(S61="R.INHERENTE
17","R. INHERENTE",(IF(BA61="R.RESIDUAL
17","R. RESIDUAL"," ")))))</f>
        <v xml:space="preserve"> </v>
      </c>
      <c r="BJ64" s="1615" t="str">
        <f>IF(ISERROR(IF(S61="R.INHERENTE
22","R. INHERENTE",(IF(BA61="R.RESIDUAL
22","R. RESIDUAL"," ")))),"",(IF(S61="R.INHERENTE
22","R. INHERENTE",(IF(BA61="R.RESIDUAL
22","R. RESIDUAL"," ")))))</f>
        <v xml:space="preserve"> </v>
      </c>
      <c r="BK64" s="190"/>
      <c r="BL64" s="889"/>
      <c r="BM64" s="1668"/>
      <c r="BN64" s="1668"/>
      <c r="BO64" s="1668"/>
      <c r="BP64" s="1668"/>
      <c r="BQ64" s="883"/>
      <c r="BR64" s="191"/>
      <c r="BS64" s="886"/>
      <c r="BT64" s="901"/>
      <c r="BU64" s="927"/>
      <c r="BV64" s="192"/>
      <c r="BW64" s="907"/>
      <c r="BX64" s="898"/>
      <c r="BY64" s="898"/>
      <c r="BZ64" s="898"/>
      <c r="CA64" s="898"/>
      <c r="CB64" s="898"/>
      <c r="CC64" s="898"/>
      <c r="CD64" s="898"/>
      <c r="CE64" s="898"/>
      <c r="CF64" s="898"/>
      <c r="CG64" s="898"/>
      <c r="CH64" s="898"/>
      <c r="CI64" s="898"/>
      <c r="CJ64" s="898"/>
      <c r="CK64" s="898"/>
      <c r="CL64" s="898"/>
      <c r="CM64" s="898"/>
      <c r="CN64" s="898"/>
      <c r="CO64" s="898"/>
      <c r="CP64" s="898"/>
      <c r="CQ64" s="892"/>
      <c r="CR64" s="193"/>
      <c r="CS64" s="895"/>
      <c r="CT64" s="910"/>
      <c r="CU64" s="910"/>
      <c r="CV64" s="910"/>
      <c r="CW64" s="910"/>
      <c r="CX64" s="910"/>
      <c r="CY64" s="910"/>
      <c r="CZ64" s="910"/>
      <c r="DA64" s="910"/>
      <c r="DB64" s="910"/>
      <c r="DC64" s="910"/>
      <c r="DD64" s="910"/>
      <c r="DE64" s="910"/>
      <c r="DF64" s="910"/>
      <c r="DG64" s="910"/>
      <c r="DH64" s="910"/>
      <c r="DI64" s="910"/>
      <c r="DJ64" s="910"/>
      <c r="DK64" s="910"/>
      <c r="DL64" s="910"/>
      <c r="DM64" s="910"/>
      <c r="DN64" s="910"/>
      <c r="DO64" s="910"/>
      <c r="DP64" s="910"/>
      <c r="DQ64" s="913"/>
      <c r="DR64" s="194"/>
      <c r="DS64" s="363"/>
      <c r="DT64" s="1669"/>
      <c r="DU64" s="1669"/>
      <c r="DV64" s="1670"/>
    </row>
    <row r="65" spans="1:126" s="89" customFormat="1" ht="57" customHeight="1" thickBot="1">
      <c r="B65" s="829"/>
      <c r="C65" s="1620"/>
      <c r="D65" s="1689"/>
      <c r="E65" s="1689"/>
      <c r="F65" s="1690"/>
      <c r="G65" s="1691"/>
      <c r="H65" s="1692"/>
      <c r="I65" s="207"/>
      <c r="J65" s="1693"/>
      <c r="K65" s="943"/>
      <c r="L65" s="1694"/>
      <c r="M65" s="203"/>
      <c r="N65" s="760"/>
      <c r="O65" s="1695"/>
      <c r="P65" s="1696"/>
      <c r="Q65" s="1697"/>
      <c r="R65" s="1698"/>
      <c r="S65" s="1699"/>
      <c r="T65" s="203"/>
      <c r="U65" s="208" t="s">
        <v>1011</v>
      </c>
      <c r="V65" s="1700" t="s">
        <v>849</v>
      </c>
      <c r="W65" s="923"/>
      <c r="X65" s="1701"/>
      <c r="Y65" s="1701"/>
      <c r="Z65" s="1701">
        <v>15</v>
      </c>
      <c r="AA65" s="1701"/>
      <c r="AB65" s="1632"/>
      <c r="AC65" s="1632"/>
      <c r="AD65" s="1632"/>
      <c r="AE65" s="1632"/>
      <c r="AF65" s="1632">
        <v>15</v>
      </c>
      <c r="AG65" s="1632"/>
      <c r="AH65" s="1633">
        <f t="shared" si="45"/>
        <v>30</v>
      </c>
      <c r="AI65" s="149">
        <v>4.9500000000000002E-2</v>
      </c>
      <c r="AJ65" s="801"/>
      <c r="AK65" s="1634" t="s">
        <v>817</v>
      </c>
      <c r="AL65" s="1634"/>
      <c r="AM65" s="1620" t="s">
        <v>850</v>
      </c>
      <c r="AN65" s="1620"/>
      <c r="AO65" s="1634" t="s">
        <v>816</v>
      </c>
      <c r="AP65" s="1634"/>
      <c r="AQ65" s="1702" t="s">
        <v>1012</v>
      </c>
      <c r="AR65" s="150" t="s">
        <v>953</v>
      </c>
      <c r="AS65" s="1636" t="s">
        <v>1013</v>
      </c>
      <c r="AT65" s="1650" t="s">
        <v>992</v>
      </c>
      <c r="AU65" s="1651" t="s">
        <v>1014</v>
      </c>
      <c r="AV65" s="101"/>
      <c r="AW65" s="805"/>
      <c r="AX65" s="1639"/>
      <c r="AY65" s="1640"/>
      <c r="AZ65" s="1639"/>
      <c r="BA65" s="1641"/>
      <c r="BB65" s="1642"/>
      <c r="BC65" s="146"/>
      <c r="BD65" s="147"/>
      <c r="BE65" s="151">
        <v>0.2</v>
      </c>
      <c r="BF65" s="152" t="str">
        <f>IF(ISERROR(IF(S61="R.INHERENTE
1","R. INHERENTE",(IF(BA61="R.RESIDUAL
1","R. RESIDUAL"," ")))),"",(IF(S61="R.INHERENTE
1","R. INHERENTE",(IF(BA61="R.RESIDUAL
1","R. RESIDUAL"," ")))))</f>
        <v xml:space="preserve"> </v>
      </c>
      <c r="BG65" s="1643" t="str">
        <f>IF(ISERROR(IF(S61="R.INHERENTE
6","R. INHERENTE",(IF(BA61="R.RESIDUAL
6","R. RESIDUAL"," ")))),"",(IF(S61="R.INHERENTE
6","R. INHERENTE",(IF(BA61="R.RESIDUAL
6","R. RESIDUAL"," ")))))</f>
        <v xml:space="preserve"> </v>
      </c>
      <c r="BH65" s="1644" t="str">
        <f>IF(ISERROR(IF(S61="R.INHERENTE
11","R. INHERENTE",(IF(BA61="R.RESIDUAL
11","R. RESIDUAL"," ")))),"",(IF(S61="R.INHERENTE
11","R. INHERENTE",(IF(BA61="R.RESIDUAL
11","R. RESIDUAL"," ")))))</f>
        <v xml:space="preserve"> </v>
      </c>
      <c r="BI65" s="1645" t="str">
        <f>IF(ISERROR(IF(S61="R.INHERENTE
16","R. INHERENTE",(IF(BA61="R.RESIDUAL
16","R. RESIDUAL"," ")))),"",(IF(S61="R.INHERENTE
16","R. INHERENTE",(IF(BA61="R.RESIDUAL
16","R. RESIDUAL"," ")))))</f>
        <v>R. RESIDUAL</v>
      </c>
      <c r="BJ65" s="1646" t="str">
        <f>IF(ISERROR(IF(S61="R.INHERENTE
21","R. INHERENTE",(IF(BA61="R.RESIDUAL
21","R. RESIDUAL"," ")))),"",(IF(S61="R.INHERENTE
21","R. INHERENTE",(IF(BA61="R.RESIDUAL
21","R. RESIDUAL"," ")))))</f>
        <v xml:space="preserve"> </v>
      </c>
      <c r="BK65" s="190"/>
      <c r="BL65" s="890"/>
      <c r="BM65" s="1673"/>
      <c r="BN65" s="1673"/>
      <c r="BO65" s="1673"/>
      <c r="BP65" s="1673"/>
      <c r="BQ65" s="884"/>
      <c r="BR65" s="199"/>
      <c r="BS65" s="887"/>
      <c r="BT65" s="902"/>
      <c r="BU65" s="928"/>
      <c r="BV65" s="192"/>
      <c r="BW65" s="908"/>
      <c r="BX65" s="899"/>
      <c r="BY65" s="899"/>
      <c r="BZ65" s="899"/>
      <c r="CA65" s="899"/>
      <c r="CB65" s="899"/>
      <c r="CC65" s="899"/>
      <c r="CD65" s="899"/>
      <c r="CE65" s="899"/>
      <c r="CF65" s="899"/>
      <c r="CG65" s="899"/>
      <c r="CH65" s="899"/>
      <c r="CI65" s="899"/>
      <c r="CJ65" s="899"/>
      <c r="CK65" s="899"/>
      <c r="CL65" s="899"/>
      <c r="CM65" s="899"/>
      <c r="CN65" s="899"/>
      <c r="CO65" s="899"/>
      <c r="CP65" s="899"/>
      <c r="CQ65" s="893"/>
      <c r="CR65" s="193"/>
      <c r="CS65" s="896"/>
      <c r="CT65" s="911"/>
      <c r="CU65" s="911"/>
      <c r="CV65" s="911"/>
      <c r="CW65" s="911"/>
      <c r="CX65" s="911"/>
      <c r="CY65" s="911"/>
      <c r="CZ65" s="911"/>
      <c r="DA65" s="911"/>
      <c r="DB65" s="911"/>
      <c r="DC65" s="911"/>
      <c r="DD65" s="911"/>
      <c r="DE65" s="911"/>
      <c r="DF65" s="911"/>
      <c r="DG65" s="911"/>
      <c r="DH65" s="911"/>
      <c r="DI65" s="911"/>
      <c r="DJ65" s="911"/>
      <c r="DK65" s="911"/>
      <c r="DL65" s="911"/>
      <c r="DM65" s="911"/>
      <c r="DN65" s="911"/>
      <c r="DO65" s="911"/>
      <c r="DP65" s="911"/>
      <c r="DQ65" s="914"/>
      <c r="DR65" s="194"/>
      <c r="DS65" s="200"/>
      <c r="DT65" s="1674"/>
      <c r="DU65" s="1674"/>
      <c r="DV65" s="1675"/>
    </row>
    <row r="66" spans="1:126" ht="19.5" customHeight="1" thickBot="1">
      <c r="N66" s="146"/>
      <c r="O66" s="146"/>
      <c r="P66" s="146"/>
      <c r="Q66" s="146"/>
      <c r="R66" s="146"/>
      <c r="S66" s="146"/>
      <c r="T66" s="146"/>
      <c r="U66" s="146"/>
      <c r="V66" s="146"/>
      <c r="W66" s="146"/>
      <c r="X66" s="146"/>
      <c r="Y66" s="146"/>
      <c r="Z66" s="146"/>
      <c r="AA66" s="146"/>
      <c r="AB66" s="146"/>
      <c r="AC66" s="146"/>
      <c r="AD66" s="146"/>
      <c r="AE66" s="146"/>
      <c r="AF66" s="146"/>
      <c r="AG66" s="146"/>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F66" s="156">
        <v>0.2</v>
      </c>
      <c r="BG66" s="157">
        <v>0.4</v>
      </c>
      <c r="BH66" s="157">
        <v>0.60000000000000009</v>
      </c>
      <c r="BI66" s="157">
        <v>0.8</v>
      </c>
      <c r="BJ66" s="157">
        <v>1</v>
      </c>
    </row>
    <row r="67" spans="1:126" ht="66.75" customHeight="1">
      <c r="A67" s="87"/>
      <c r="B67" s="930">
        <v>9</v>
      </c>
      <c r="C67" s="933"/>
      <c r="D67" s="934"/>
      <c r="E67" s="933"/>
      <c r="F67" s="831"/>
      <c r="G67" s="935"/>
      <c r="H67" s="209"/>
      <c r="I67" s="210"/>
      <c r="J67" s="936" t="str">
        <f>IF(F67="","",(CONCATENATE("Posibilidad de afectación ",F67," ",G67," ",H67," ",H68," ",H69," ",H70," ",H71)))</f>
        <v/>
      </c>
      <c r="K67" s="937"/>
      <c r="L67" s="925"/>
      <c r="M67" s="127"/>
      <c r="N67" s="866"/>
      <c r="O67" s="867" t="str">
        <f>IF(ISERROR(VLOOKUP($N67,[3]Listas!$E$20:$F$24,2,FALSE)),"",(VLOOKUP($N67,[3]Listas!$E$20:$F$24,2,FALSE)))</f>
        <v/>
      </c>
      <c r="P67" s="868" t="str">
        <f>IF(ISERROR(VLOOKUP($O67,[3]Listas!$E$3:$F$7,2,FALSE)),"",(VLOOKUP($O67,[3]Listas!$E$3:$F$7,2,FALSE)))</f>
        <v/>
      </c>
      <c r="Q67" s="869"/>
      <c r="R67" s="870" t="str">
        <f>IF(ISERROR(VLOOKUP($Q67,[3]Listas!$E$28:$F$35,2,FALSE)),"",(VLOOKUP($Q67,[3]Listas!$E$28:$F$35,2,FALSE)))</f>
        <v/>
      </c>
      <c r="S67" s="871" t="str">
        <f t="shared" ref="S67" si="49">IF(O67="","",(CONCATENATE("R.INHERENTE
",(IF(AND($O67=0.2,$R67=0.2),1,(IF(AND($O67=0.2,$R67=0.4),6,(IF(AND($O67=0.2,$R67=0.6),11,(IF(AND($O67=0.2,$R67=0.8),16,(IF(AND($O67=0.2,$R67=1),21,(IF(AND($O67=0.4,$R67=0.2),2,(IF(AND($O67=0.4,$R67=0.4),7,(IF(AND($O67=0.4,$R67=0.6),12,(IF(AND($O67=0.4,$R67=0.8),17,(IF(AND($O67=0.4,$R67=1),22,(IF(AND($O67=0.6,$R67=0.2),3,(IF(AND($O67=0.6,$R67=0.4),8,(IF(AND($O67=0.6,$R67=0.6),13,(IF(AND($O67=0.6,$R67=0.8),18,(IF(AND($O67=0.6,$R67=1),23,(IF(AND($O67=0.8,$R67=0.2),4,(IF(AND($O67=0.8,$R67=0.4),9,(IF(AND($O67=0.8,$R67=0.6),14,(IF(AND($O67=0.8,$R67=0.8),19,(IF(AND($O67=0.8,$R67=1),24,(IF(AND($O67=1,$R67=0.2),5,(IF(AND($O67=1,$R67=0.4),10,(IF(AND($O67=1,$R67=0.6),15,(IF(AND($O67=1,$R67=0.8),20,(IF(AND($O67=1,$R67=1),25,"")))))))))))))))))))))))))))))))))))))))))))))))))))))</f>
        <v/>
      </c>
      <c r="T67" s="128" t="e">
        <f>+VLOOKUP($S67,[3]Listas!$D$112:$E$136,2,FALSE)</f>
        <v>#N/A</v>
      </c>
      <c r="U67" s="174"/>
      <c r="V67" s="160"/>
      <c r="W67" s="835" t="s">
        <v>391</v>
      </c>
      <c r="X67" s="847"/>
      <c r="Y67" s="847"/>
      <c r="Z67" s="847"/>
      <c r="AA67" s="847"/>
      <c r="AB67" s="847"/>
      <c r="AC67" s="847"/>
      <c r="AD67" s="847"/>
      <c r="AE67" s="847"/>
      <c r="AF67" s="847"/>
      <c r="AG67" s="847"/>
      <c r="AH67" s="175">
        <f t="shared" ref="AH67:AH71" si="50">X67+Z67+AB67+AD67+AF67</f>
        <v>0</v>
      </c>
      <c r="AI67" s="176"/>
      <c r="AJ67" s="848" t="str">
        <f>R67</f>
        <v/>
      </c>
      <c r="AK67" s="851"/>
      <c r="AL67" s="851"/>
      <c r="AM67" s="830"/>
      <c r="AN67" s="830"/>
      <c r="AO67" s="851"/>
      <c r="AP67" s="851"/>
      <c r="AQ67" s="177"/>
      <c r="AR67" s="178"/>
      <c r="AS67" s="179"/>
      <c r="AT67" s="180"/>
      <c r="AU67" s="181"/>
      <c r="AV67" s="133" t="str">
        <f t="shared" ref="AV67" si="51">+(IF(AND($AW67&gt;0,$AW67&lt;=0.2),0.2,(IF(AND($AW67&gt;0.2,$AW67&lt;=0.4),0.4,(IF(AND($AW67&gt;0.4,$AW67&lt;=0.6),0.6,(IF(AND($AW67&gt;0.6,$AW67&lt;=0.8),0.8,(IF($AW67&gt;0.8,1,""))))))))))</f>
        <v/>
      </c>
      <c r="AW67" s="852">
        <f t="shared" ref="AW67" si="52">+MIN(AI67:AI71)</f>
        <v>0</v>
      </c>
      <c r="AX67" s="842" t="str">
        <f t="shared" si="2"/>
        <v/>
      </c>
      <c r="AY67" s="843">
        <f t="shared" ref="AY67" si="53">+MIN(AJ67:AJ71)</f>
        <v>0</v>
      </c>
      <c r="AZ67" s="842" t="str">
        <f t="shared" si="3"/>
        <v/>
      </c>
      <c r="BA67" s="844" t="str">
        <f t="shared" si="4"/>
        <v/>
      </c>
      <c r="BB67" s="845"/>
      <c r="BC67" s="133" t="str">
        <f t="shared" ref="BC67" si="54">+(IF(AND($AY67&gt;0,$AY67&lt;=0.2),0.2,(IF(AND($AY67&gt;0.2,$AY67&lt;=0.4),0.4,(IF(AND($AY67&gt;0.4,$AY67&lt;=0.6),0.6,(IF(AND($AY67&gt;0.6,$AY67&lt;=0.8),0.8,(IF($AY67&gt;0.8,1,""))))))))))</f>
        <v/>
      </c>
      <c r="BD67" s="101" t="e">
        <f>+VLOOKUP($BA67,[3]Listas!$F$112:$G$136,2,FALSE)</f>
        <v>#N/A</v>
      </c>
      <c r="BE67" s="134">
        <v>1</v>
      </c>
      <c r="BF67" s="135" t="str">
        <f>IF(ISERROR(IF(S67="R.INHERENTE
5","R. INHERENTE",(IF(BA67="R.RESIDUAL
5","R. RESIDUAL"," ")))),"",(IF(S67="R.INHERENTE
5","R. INHERENTE",(IF(BA67="R.RESIDUAL
5","R. RESIDUAL"," ")))))</f>
        <v xml:space="preserve"> </v>
      </c>
      <c r="BG67" s="136" t="str">
        <f>IF(ISERROR(IF(S67="R.INHERENTE
10","R. INHERENTE",(IF(BA67="R.RESIDUAL
10","R. RESIDUAL"," ")))),"",(IF(S67="R.INHERENTE
10","R. INHERENTE",(IF(BA67="R.RESIDUAL
10","R. RESIDUAL"," ")))))</f>
        <v xml:space="preserve"> </v>
      </c>
      <c r="BH67" s="137" t="str">
        <f>IF(ISERROR(IF(S67="R.INHERENTE
15","R. INHERENTE",(IF(BA67="R.RESIDUAL
15","R. RESIDUAL"," ")))),"",(IF(S67="R.INHERENTE
15","R. INHERENTE",(IF(BA67="R.RESIDUAL
15","R. RESIDUAL"," ")))))</f>
        <v xml:space="preserve"> </v>
      </c>
      <c r="BI67" s="137" t="str">
        <f>IF(ISERROR(IF(S67="R.INHERENTE
20","R. INHERENTE",(IF(BA67="R.RESIDUAL
20","R. RESIDUAL"," ")))),"",(IF(S67="R.INHERENTE
20","R. INHERENTE",(IF(BA67="R.RESIDUAL
20","R. RESIDUAL"," ")))))</f>
        <v xml:space="preserve"> </v>
      </c>
      <c r="BJ67" s="138" t="str">
        <f>IF(ISERROR(IF(S67="R.INHERENTE
25","R. INHERENTE",(IF(BA67="R.RESIDUAL
25","R. RESIDUAL"," ")))),"",(IF(S67="R.INHERENTE
25","R. INHERENTE",(IF(BA67="R.RESIDUAL
25","R. RESIDUAL"," ")))))</f>
        <v xml:space="preserve"> </v>
      </c>
      <c r="BK67" s="110"/>
      <c r="BL67" s="846"/>
      <c r="BM67" s="839"/>
      <c r="BN67" s="839"/>
      <c r="BO67" s="839"/>
      <c r="BP67" s="839"/>
      <c r="BQ67" s="840"/>
      <c r="BR67" s="139"/>
      <c r="BS67" s="948"/>
      <c r="BT67" s="211"/>
      <c r="BU67" s="856"/>
      <c r="BV67" s="140"/>
      <c r="BW67" s="857"/>
      <c r="BX67" s="855"/>
      <c r="BY67" s="855"/>
      <c r="BZ67" s="855"/>
      <c r="CA67" s="855"/>
      <c r="CB67" s="855"/>
      <c r="CC67" s="855"/>
      <c r="CD67" s="855"/>
      <c r="CE67" s="163"/>
      <c r="CF67" s="163"/>
      <c r="CG67" s="163"/>
      <c r="CH67" s="163"/>
      <c r="CI67" s="855"/>
      <c r="CJ67" s="855"/>
      <c r="CK67" s="855"/>
      <c r="CL67" s="855"/>
      <c r="CM67" s="855"/>
      <c r="CN67" s="855"/>
      <c r="CO67" s="855"/>
      <c r="CP67" s="855"/>
      <c r="CQ67" s="861"/>
      <c r="CR67" s="141"/>
      <c r="CS67" s="862"/>
      <c r="CT67" s="853"/>
      <c r="CU67" s="853"/>
      <c r="CV67" s="853"/>
      <c r="CW67" s="821"/>
      <c r="CX67" s="821"/>
      <c r="CY67" s="821"/>
      <c r="CZ67" s="821"/>
      <c r="DA67" s="853"/>
      <c r="DB67" s="853"/>
      <c r="DC67" s="853"/>
      <c r="DD67" s="853"/>
      <c r="DE67" s="164"/>
      <c r="DF67" s="164"/>
      <c r="DG67" s="164"/>
      <c r="DH67" s="164"/>
      <c r="DI67" s="853"/>
      <c r="DJ67" s="853"/>
      <c r="DK67" s="853"/>
      <c r="DL67" s="853"/>
      <c r="DM67" s="853"/>
      <c r="DN67" s="853"/>
      <c r="DO67" s="853"/>
      <c r="DP67" s="853"/>
      <c r="DQ67" s="858"/>
      <c r="DR67" s="142"/>
      <c r="DS67" s="143"/>
      <c r="DT67" s="144"/>
      <c r="DU67" s="144"/>
      <c r="DV67" s="145"/>
    </row>
    <row r="68" spans="1:126" ht="66.75" customHeight="1">
      <c r="A68" s="87"/>
      <c r="B68" s="931"/>
      <c r="C68" s="1703"/>
      <c r="D68" s="1704"/>
      <c r="E68" s="1703"/>
      <c r="F68" s="1595"/>
      <c r="G68" s="1705"/>
      <c r="H68" s="1706"/>
      <c r="I68" s="212"/>
      <c r="J68" s="1707"/>
      <c r="K68" s="938"/>
      <c r="L68" s="1708"/>
      <c r="M68" s="127"/>
      <c r="N68" s="759"/>
      <c r="O68" s="1599"/>
      <c r="P68" s="1600"/>
      <c r="Q68" s="1601"/>
      <c r="R68" s="1602"/>
      <c r="S68" s="1603"/>
      <c r="T68" s="128"/>
      <c r="U68" s="358"/>
      <c r="V68" s="1604"/>
      <c r="W68" s="836"/>
      <c r="X68" s="1605"/>
      <c r="Y68" s="1605"/>
      <c r="Z68" s="1605"/>
      <c r="AA68" s="1605"/>
      <c r="AB68" s="1605"/>
      <c r="AC68" s="1605"/>
      <c r="AD68" s="1605"/>
      <c r="AE68" s="1605"/>
      <c r="AF68" s="1605"/>
      <c r="AG68" s="1605"/>
      <c r="AH68" s="1606">
        <f t="shared" si="50"/>
        <v>0</v>
      </c>
      <c r="AI68" s="131"/>
      <c r="AJ68" s="849"/>
      <c r="AK68" s="1607"/>
      <c r="AL68" s="1607"/>
      <c r="AM68" s="1594"/>
      <c r="AN68" s="1594"/>
      <c r="AO68" s="1607"/>
      <c r="AP68" s="1607"/>
      <c r="AQ68" s="1590"/>
      <c r="AR68" s="132"/>
      <c r="AS68" s="1591"/>
      <c r="AT68" s="1592"/>
      <c r="AU68" s="1593"/>
      <c r="AV68" s="101"/>
      <c r="AW68" s="804"/>
      <c r="AX68" s="1608"/>
      <c r="AY68" s="1609"/>
      <c r="AZ68" s="1608"/>
      <c r="BA68" s="1610"/>
      <c r="BB68" s="1611"/>
      <c r="BC68" s="146"/>
      <c r="BD68" s="147"/>
      <c r="BE68" s="134">
        <v>0.8</v>
      </c>
      <c r="BF68" s="359" t="str">
        <f>IF(ISERROR(IF(S67="R.INHERENTE
4","R. INHERENTE",(IF(BA67="R.RESIDUAL
4","R. RESIDUAL"," ")))),"",(IF(S67="R.INHERENTE
4","R. INHERENTE",(IF(BA67="R.RESIDUAL
4","R. RESIDUAL"," ")))))</f>
        <v xml:space="preserve"> </v>
      </c>
      <c r="BG68" s="1612" t="str">
        <f>IF(ISERROR(IF(S67="R.INHERENTE
9","R. INHERENTE",(IF(BA67="R.RESIDUAL
9","R. RESIDUAL"," ")))),"",(IF(S67="R.INHERENTE
9","R. INHERENTE",(IF(BA67="R.RESIDUAL
9","R. RESIDUAL"," ")))))</f>
        <v xml:space="preserve"> </v>
      </c>
      <c r="BH68" s="1613" t="str">
        <f>IF(ISERROR(IF(S67="R.INHERENTE
14","R. INHERENTE",(IF(BA67="R.RESIDUAL
14","R. RESIDUAL"," ")))),"",(IF(S67="R.INHERENTE
14","R. INHERENTE",(IF(BA67="R.RESIDUAL
14","R. RESIDUAL"," ")))))</f>
        <v xml:space="preserve"> </v>
      </c>
      <c r="BI68" s="1614" t="str">
        <f>IF(ISERROR(IF(S67="R.INHERENTE
19","R. INHERENTE",(IF(BA67="R.RESIDUAL
19","R. RESIDUAL"," ")))),"",(IF(S67="R.INHERENTE
19","R. INHERENTE",(IF(BA67="R.RESIDUAL
19","R. RESIDUAL"," ")))))</f>
        <v xml:space="preserve"> </v>
      </c>
      <c r="BJ68" s="1615" t="str">
        <f>IF(ISERROR(IF(S67="R.INHERENTE
24","R. INHERENTE",(IF(BA67="R.RESIDUAL
24","R. RESIDUAL"," ")))),"",(IF(S67="R.INHERENTE
24","R. INHERENTE",(IF(BA67="R.RESIDUAL
24","R. RESIDUAL"," ")))))</f>
        <v xml:space="preserve"> </v>
      </c>
      <c r="BK68" s="110"/>
      <c r="BL68" s="796"/>
      <c r="BM68" s="1616"/>
      <c r="BN68" s="1616"/>
      <c r="BO68" s="1616"/>
      <c r="BP68" s="1616"/>
      <c r="BQ68" s="767"/>
      <c r="BR68" s="139"/>
      <c r="BS68" s="949"/>
      <c r="BT68" s="140"/>
      <c r="BU68" s="816"/>
      <c r="BV68" s="140"/>
      <c r="BW68" s="819"/>
      <c r="BX68" s="811"/>
      <c r="BY68" s="811"/>
      <c r="BZ68" s="811"/>
      <c r="CA68" s="811"/>
      <c r="CB68" s="811"/>
      <c r="CC68" s="811"/>
      <c r="CD68" s="811"/>
      <c r="CE68" s="170"/>
      <c r="CF68" s="170"/>
      <c r="CG68" s="170"/>
      <c r="CH68" s="170"/>
      <c r="CI68" s="811"/>
      <c r="CJ68" s="811"/>
      <c r="CK68" s="811"/>
      <c r="CL68" s="811"/>
      <c r="CM68" s="811"/>
      <c r="CN68" s="811"/>
      <c r="CO68" s="811"/>
      <c r="CP68" s="811"/>
      <c r="CQ68" s="806"/>
      <c r="CR68" s="141"/>
      <c r="CS68" s="863"/>
      <c r="CT68" s="811"/>
      <c r="CU68" s="811"/>
      <c r="CV68" s="811"/>
      <c r="CW68" s="822"/>
      <c r="CX68" s="822"/>
      <c r="CY68" s="822"/>
      <c r="CZ68" s="822"/>
      <c r="DA68" s="811"/>
      <c r="DB68" s="811"/>
      <c r="DC68" s="811"/>
      <c r="DD68" s="811"/>
      <c r="DE68" s="170"/>
      <c r="DF68" s="170"/>
      <c r="DG68" s="170"/>
      <c r="DH68" s="170"/>
      <c r="DI68" s="811"/>
      <c r="DJ68" s="811"/>
      <c r="DK68" s="811"/>
      <c r="DL68" s="811"/>
      <c r="DM68" s="811"/>
      <c r="DN68" s="811"/>
      <c r="DO68" s="811"/>
      <c r="DP68" s="811"/>
      <c r="DQ68" s="859"/>
      <c r="DR68" s="142"/>
      <c r="DS68" s="360"/>
      <c r="DT68" s="1617"/>
      <c r="DU68" s="1617"/>
      <c r="DV68" s="1618"/>
    </row>
    <row r="69" spans="1:126" ht="66.75" customHeight="1">
      <c r="A69" s="87"/>
      <c r="B69" s="931"/>
      <c r="C69" s="1703"/>
      <c r="D69" s="1704"/>
      <c r="E69" s="1703"/>
      <c r="F69" s="1595"/>
      <c r="G69" s="1705"/>
      <c r="H69" s="1706"/>
      <c r="I69" s="212"/>
      <c r="J69" s="1707"/>
      <c r="K69" s="938"/>
      <c r="L69" s="1708"/>
      <c r="M69" s="127"/>
      <c r="N69" s="759"/>
      <c r="O69" s="1599"/>
      <c r="P69" s="1600"/>
      <c r="Q69" s="1601"/>
      <c r="R69" s="1602"/>
      <c r="S69" s="1603"/>
      <c r="T69" s="128"/>
      <c r="U69" s="358"/>
      <c r="V69" s="1604"/>
      <c r="W69" s="836"/>
      <c r="X69" s="1605"/>
      <c r="Y69" s="1605"/>
      <c r="Z69" s="1605"/>
      <c r="AA69" s="1605"/>
      <c r="AB69" s="1605"/>
      <c r="AC69" s="1605"/>
      <c r="AD69" s="1605"/>
      <c r="AE69" s="1605"/>
      <c r="AF69" s="1605"/>
      <c r="AG69" s="1605"/>
      <c r="AH69" s="1606">
        <f t="shared" si="50"/>
        <v>0</v>
      </c>
      <c r="AI69" s="131"/>
      <c r="AJ69" s="849"/>
      <c r="AK69" s="1607"/>
      <c r="AL69" s="1607"/>
      <c r="AM69" s="1594"/>
      <c r="AN69" s="1594"/>
      <c r="AO69" s="1607"/>
      <c r="AP69" s="1607"/>
      <c r="AQ69" s="1590"/>
      <c r="AR69" s="132"/>
      <c r="AS69" s="1591"/>
      <c r="AT69" s="1592"/>
      <c r="AU69" s="1593"/>
      <c r="AV69" s="101"/>
      <c r="AW69" s="804"/>
      <c r="AX69" s="1608"/>
      <c r="AY69" s="1609"/>
      <c r="AZ69" s="1608"/>
      <c r="BA69" s="1610"/>
      <c r="BB69" s="1611"/>
      <c r="BC69" s="146"/>
      <c r="BD69" s="147"/>
      <c r="BE69" s="134">
        <v>0.60000000000000009</v>
      </c>
      <c r="BF69" s="359" t="str">
        <f>IF(ISERROR(IF(S67="R.INHERENTE
3","R. INHERENTE",(IF(BA67="R.RESIDUAL
3","R. RESIDUAL"," ")))),"",(IF(S67="R.INHERENTE
3","R. INHERENTE",(IF(BA67="R.RESIDUAL
3","R. RESIDUAL"," ")))))</f>
        <v xml:space="preserve"> </v>
      </c>
      <c r="BG69" s="1612" t="str">
        <f>IF(ISERROR(IF(S67="R.INHERENTE
8","R. INHERENTE",(IF(BA67="R.RESIDUAL
8","R. RESIDUAL"," ")))),"",(IF(S67="R.INHERENTE
8","R. INHERENTE",(IF(BA67="R.RESIDUAL
8","R. RESIDUAL"," ")))))</f>
        <v xml:space="preserve"> </v>
      </c>
      <c r="BH69" s="1613" t="str">
        <f>IF(ISERROR(IF(S67="R.INHERENTE
13","R. INHERENTE",(IF(BA67="R.RESIDUAL
13","R. RESIDUAL"," ")))),"",(IF(S67="R.INHERENTE
13","R. INHERENTE",(IF(BA67="R.RESIDUAL
13","R. RESIDUAL"," ")))))</f>
        <v xml:space="preserve"> </v>
      </c>
      <c r="BI69" s="1614" t="str">
        <f>IF(ISERROR(IF(S67="R.INHERENTE
18","R. INHERENTE",(IF(BA67="R.RESIDUAL
18","R. RESIDUAL"," ")))),"",(IF(S67="R.INHERENTE
18","R. INHERENTE",(IF(BA67="R.RESIDUAL
18","R. RESIDUAL"," ")))))</f>
        <v xml:space="preserve"> </v>
      </c>
      <c r="BJ69" s="1615" t="str">
        <f>IF(ISERROR(IF(S67="R.INHERENTE
23","R. INHERENTE",(IF(BA67="R.RESIDUAL
23","R. RESIDUAL"," ")))),"",(IF(S67="R.INHERENTE
23","R. INHERENTE",(IF(BA67="R.RESIDUAL
23","R. RESIDUAL"," ")))))</f>
        <v xml:space="preserve"> </v>
      </c>
      <c r="BK69" s="110"/>
      <c r="BL69" s="796"/>
      <c r="BM69" s="1616"/>
      <c r="BN69" s="1616"/>
      <c r="BO69" s="1616"/>
      <c r="BP69" s="1616"/>
      <c r="BQ69" s="767"/>
      <c r="BR69" s="139"/>
      <c r="BS69" s="949"/>
      <c r="BT69" s="140"/>
      <c r="BU69" s="816"/>
      <c r="BV69" s="140"/>
      <c r="BW69" s="819"/>
      <c r="BX69" s="811"/>
      <c r="BY69" s="811"/>
      <c r="BZ69" s="811"/>
      <c r="CA69" s="811"/>
      <c r="CB69" s="811"/>
      <c r="CC69" s="811"/>
      <c r="CD69" s="811"/>
      <c r="CE69" s="170"/>
      <c r="CF69" s="170"/>
      <c r="CG69" s="170"/>
      <c r="CH69" s="170"/>
      <c r="CI69" s="811"/>
      <c r="CJ69" s="811"/>
      <c r="CK69" s="811"/>
      <c r="CL69" s="811"/>
      <c r="CM69" s="811"/>
      <c r="CN69" s="811"/>
      <c r="CO69" s="811"/>
      <c r="CP69" s="811"/>
      <c r="CQ69" s="806"/>
      <c r="CR69" s="141"/>
      <c r="CS69" s="863"/>
      <c r="CT69" s="811"/>
      <c r="CU69" s="811"/>
      <c r="CV69" s="811"/>
      <c r="CW69" s="822"/>
      <c r="CX69" s="822"/>
      <c r="CY69" s="822"/>
      <c r="CZ69" s="822"/>
      <c r="DA69" s="811"/>
      <c r="DB69" s="811"/>
      <c r="DC69" s="811"/>
      <c r="DD69" s="811"/>
      <c r="DE69" s="170"/>
      <c r="DF69" s="170"/>
      <c r="DG69" s="170"/>
      <c r="DH69" s="170"/>
      <c r="DI69" s="811"/>
      <c r="DJ69" s="811"/>
      <c r="DK69" s="811"/>
      <c r="DL69" s="811"/>
      <c r="DM69" s="811"/>
      <c r="DN69" s="811"/>
      <c r="DO69" s="811"/>
      <c r="DP69" s="811"/>
      <c r="DQ69" s="859"/>
      <c r="DR69" s="142"/>
      <c r="DS69" s="360"/>
      <c r="DT69" s="1617"/>
      <c r="DU69" s="1617"/>
      <c r="DV69" s="1618"/>
    </row>
    <row r="70" spans="1:126" ht="66.75" customHeight="1">
      <c r="A70" s="87"/>
      <c r="B70" s="931"/>
      <c r="C70" s="1703"/>
      <c r="D70" s="1704"/>
      <c r="E70" s="1703"/>
      <c r="F70" s="1595"/>
      <c r="G70" s="1705"/>
      <c r="H70" s="1706"/>
      <c r="I70" s="212"/>
      <c r="J70" s="1707"/>
      <c r="K70" s="938"/>
      <c r="L70" s="1708"/>
      <c r="M70" s="127"/>
      <c r="N70" s="759"/>
      <c r="O70" s="1599"/>
      <c r="P70" s="1600"/>
      <c r="Q70" s="1601"/>
      <c r="R70" s="1602"/>
      <c r="S70" s="1603"/>
      <c r="T70" s="128"/>
      <c r="U70" s="358"/>
      <c r="V70" s="1604"/>
      <c r="W70" s="836"/>
      <c r="X70" s="1605"/>
      <c r="Y70" s="1605"/>
      <c r="Z70" s="1605"/>
      <c r="AA70" s="1605"/>
      <c r="AB70" s="1605"/>
      <c r="AC70" s="1605"/>
      <c r="AD70" s="1605"/>
      <c r="AE70" s="1605"/>
      <c r="AF70" s="1605"/>
      <c r="AG70" s="1605"/>
      <c r="AH70" s="1606">
        <f t="shared" si="50"/>
        <v>0</v>
      </c>
      <c r="AI70" s="131"/>
      <c r="AJ70" s="849"/>
      <c r="AK70" s="1607"/>
      <c r="AL70" s="1607"/>
      <c r="AM70" s="1594"/>
      <c r="AN70" s="1594"/>
      <c r="AO70" s="1607"/>
      <c r="AP70" s="1607"/>
      <c r="AQ70" s="1590"/>
      <c r="AR70" s="132"/>
      <c r="AS70" s="1591"/>
      <c r="AT70" s="1592"/>
      <c r="AU70" s="1593"/>
      <c r="AV70" s="101"/>
      <c r="AW70" s="804"/>
      <c r="AX70" s="1608"/>
      <c r="AY70" s="1609"/>
      <c r="AZ70" s="1608"/>
      <c r="BA70" s="1610"/>
      <c r="BB70" s="1611"/>
      <c r="BC70" s="146"/>
      <c r="BD70" s="147"/>
      <c r="BE70" s="134">
        <v>0.4</v>
      </c>
      <c r="BF70" s="359" t="str">
        <f>IF(ISERROR(IF(S67="R.INHERENTE
2","R. INHERENTE",(IF(BA67="R.RESIDUAL
2","R. RESIDUAL"," ")))),"",(IF(S67="R.INHERENTE
2","R. INHERENTE",(IF(BA67="R.RESIDUAL
2","R. RESIDUAL"," ")))))</f>
        <v xml:space="preserve"> </v>
      </c>
      <c r="BG70" s="1612" t="str">
        <f>IF(ISERROR(IF(S67="R.INHERENTE
7","R. INHERENTE",(IF(BA67="R.RESIDUAL
7","R. RESIDUAL"," ")))),"",(IF(S67="R.INHERENTE
7","R. INHERENTE",(IF(BA67="R.RESIDUAL
7","R. RESIDUAL"," ")))))</f>
        <v xml:space="preserve"> </v>
      </c>
      <c r="BH70" s="1619" t="str">
        <f>IF(ISERROR(IF(S67="R.INHERENTE
12","R. INHERENTE",(IF(BA67="R.RESIDUAL
12","R. RESIDUAL"," ")))),"",(IF(S67="R.INHERENTE
12","R. INHERENTE",(IF(BA67="R.RESIDUAL
12","R. RESIDUAL"," ")))))</f>
        <v xml:space="preserve"> </v>
      </c>
      <c r="BI70" s="1613" t="str">
        <f>IF(ISERROR(IF(S67="R.INHERENTE
17","R. INHERENTE",(IF(BA67="R.RESIDUAL
17","R. RESIDUAL"," ")))),"",(IF(S67="R.INHERENTE
17","R. INHERENTE",(IF(BA67="R.RESIDUAL
17","R. RESIDUAL"," ")))))</f>
        <v xml:space="preserve"> </v>
      </c>
      <c r="BJ70" s="1615" t="str">
        <f>IF(ISERROR(IF(S67="R.INHERENTE
22","R. INHERENTE",(IF(BA67="R.RESIDUAL
22","R. RESIDUAL"," ")))),"",(IF(S67="R.INHERENTE
22","R. INHERENTE",(IF(BA67="R.RESIDUAL
22","R. RESIDUAL"," ")))))</f>
        <v xml:space="preserve"> </v>
      </c>
      <c r="BK70" s="110"/>
      <c r="BL70" s="796"/>
      <c r="BM70" s="1616"/>
      <c r="BN70" s="1616"/>
      <c r="BO70" s="1616"/>
      <c r="BP70" s="1616"/>
      <c r="BQ70" s="767"/>
      <c r="BR70" s="139"/>
      <c r="BS70" s="949"/>
      <c r="BT70" s="140"/>
      <c r="BU70" s="816"/>
      <c r="BV70" s="140"/>
      <c r="BW70" s="819"/>
      <c r="BX70" s="811"/>
      <c r="BY70" s="811"/>
      <c r="BZ70" s="811"/>
      <c r="CA70" s="811"/>
      <c r="CB70" s="811"/>
      <c r="CC70" s="811"/>
      <c r="CD70" s="811"/>
      <c r="CE70" s="170"/>
      <c r="CF70" s="170"/>
      <c r="CG70" s="170"/>
      <c r="CH70" s="170"/>
      <c r="CI70" s="811"/>
      <c r="CJ70" s="811"/>
      <c r="CK70" s="811"/>
      <c r="CL70" s="811"/>
      <c r="CM70" s="811"/>
      <c r="CN70" s="811"/>
      <c r="CO70" s="811"/>
      <c r="CP70" s="811"/>
      <c r="CQ70" s="806"/>
      <c r="CR70" s="141"/>
      <c r="CS70" s="863"/>
      <c r="CT70" s="811"/>
      <c r="CU70" s="811"/>
      <c r="CV70" s="811"/>
      <c r="CW70" s="822"/>
      <c r="CX70" s="822"/>
      <c r="CY70" s="822"/>
      <c r="CZ70" s="822"/>
      <c r="DA70" s="811"/>
      <c r="DB70" s="811"/>
      <c r="DC70" s="811"/>
      <c r="DD70" s="811"/>
      <c r="DE70" s="170"/>
      <c r="DF70" s="170"/>
      <c r="DG70" s="170"/>
      <c r="DH70" s="170"/>
      <c r="DI70" s="811"/>
      <c r="DJ70" s="811"/>
      <c r="DK70" s="811"/>
      <c r="DL70" s="811"/>
      <c r="DM70" s="811"/>
      <c r="DN70" s="811"/>
      <c r="DO70" s="811"/>
      <c r="DP70" s="811"/>
      <c r="DQ70" s="859"/>
      <c r="DR70" s="142"/>
      <c r="DS70" s="360"/>
      <c r="DT70" s="1617"/>
      <c r="DU70" s="1617"/>
      <c r="DV70" s="1618"/>
    </row>
    <row r="71" spans="1:126" ht="66.75" customHeight="1" thickBot="1">
      <c r="A71" s="87"/>
      <c r="B71" s="932"/>
      <c r="C71" s="1709"/>
      <c r="D71" s="1710"/>
      <c r="E71" s="1709"/>
      <c r="F71" s="1621"/>
      <c r="G71" s="1711"/>
      <c r="H71" s="1712"/>
      <c r="I71" s="213"/>
      <c r="J71" s="1713"/>
      <c r="K71" s="939"/>
      <c r="L71" s="1714"/>
      <c r="M71" s="127"/>
      <c r="N71" s="760"/>
      <c r="O71" s="1626"/>
      <c r="P71" s="1627"/>
      <c r="Q71" s="1628"/>
      <c r="R71" s="1629"/>
      <c r="S71" s="1630"/>
      <c r="T71" s="128"/>
      <c r="U71" s="148"/>
      <c r="V71" s="1631"/>
      <c r="W71" s="837"/>
      <c r="X71" s="1632"/>
      <c r="Y71" s="1632"/>
      <c r="Z71" s="1632"/>
      <c r="AA71" s="1632"/>
      <c r="AB71" s="1632"/>
      <c r="AC71" s="1632"/>
      <c r="AD71" s="1632"/>
      <c r="AE71" s="1632"/>
      <c r="AF71" s="1632"/>
      <c r="AG71" s="1632"/>
      <c r="AH71" s="1633">
        <f t="shared" si="50"/>
        <v>0</v>
      </c>
      <c r="AI71" s="149"/>
      <c r="AJ71" s="850"/>
      <c r="AK71" s="1634"/>
      <c r="AL71" s="1634"/>
      <c r="AM71" s="1620"/>
      <c r="AN71" s="1620"/>
      <c r="AO71" s="1634"/>
      <c r="AP71" s="1634"/>
      <c r="AQ71" s="1635"/>
      <c r="AR71" s="150"/>
      <c r="AS71" s="1636"/>
      <c r="AT71" s="1637"/>
      <c r="AU71" s="1638"/>
      <c r="AV71" s="101"/>
      <c r="AW71" s="805"/>
      <c r="AX71" s="1639"/>
      <c r="AY71" s="1640"/>
      <c r="AZ71" s="1639"/>
      <c r="BA71" s="1641"/>
      <c r="BB71" s="1642"/>
      <c r="BC71" s="146"/>
      <c r="BD71" s="147"/>
      <c r="BE71" s="151">
        <v>0.2</v>
      </c>
      <c r="BF71" s="152" t="str">
        <f>IF(ISERROR(IF(S67="R.INHERENTE
1","R. INHERENTE",(IF(BA67="R.RESIDUAL
1","R. RESIDUAL"," ")))),"",(IF(S67="R.INHERENTE
1","R. INHERENTE",(IF(BA67="R.RESIDUAL
1","R. RESIDUAL"," ")))))</f>
        <v xml:space="preserve"> </v>
      </c>
      <c r="BG71" s="1643" t="str">
        <f>IF(ISERROR(IF(S67="R.INHERENTE
6","R. INHERENTE",(IF(BA67="R.RESIDUAL
6","R. RESIDUAL"," ")))),"",(IF(S67="R.INHERENTE
6","R. INHERENTE",(IF(BA67="R.RESIDUAL
6","R. RESIDUAL"," ")))))</f>
        <v xml:space="preserve"> </v>
      </c>
      <c r="BH71" s="1644" t="str">
        <f>IF(ISERROR(IF(S67="R.INHERENTE
11","R. INHERENTE",(IF(BA67="R.RESIDUAL
11","R. RESIDUAL"," ")))),"",(IF(S67="R.INHERENTE
11","R. INHERENTE",(IF(BA67="R.RESIDUAL
11","R. RESIDUAL"," ")))))</f>
        <v xml:space="preserve"> </v>
      </c>
      <c r="BI71" s="1645" t="str">
        <f>IF(ISERROR(IF(S67="R.INHERENTE
16","R. INHERENTE",(IF(BA67="R.RESIDUAL
16","R. RESIDUAL"," ")))),"",(IF(S67="R.INHERENTE
16","R. INHERENTE",(IF(BA67="R.RESIDUAL
16","R. RESIDUAL"," ")))))</f>
        <v xml:space="preserve"> </v>
      </c>
      <c r="BJ71" s="1646" t="str">
        <f>IF(ISERROR(IF(S67="R.INHERENTE
21","R. INHERENTE",(IF(BA67="R.RESIDUAL
21","R. RESIDUAL"," ")))),"",(IF(S67="R.INHERENTE
21","R. INHERENTE",(IF(BA67="R.RESIDUAL
21","R. RESIDUAL"," ")))))</f>
        <v xml:space="preserve"> </v>
      </c>
      <c r="BK71" s="110"/>
      <c r="BL71" s="797"/>
      <c r="BM71" s="1647"/>
      <c r="BN71" s="1647"/>
      <c r="BO71" s="1647"/>
      <c r="BP71" s="1647"/>
      <c r="BQ71" s="768"/>
      <c r="BR71" s="139"/>
      <c r="BS71" s="950"/>
      <c r="BT71" s="214"/>
      <c r="BU71" s="817"/>
      <c r="BV71" s="140"/>
      <c r="BW71" s="820"/>
      <c r="BX71" s="812"/>
      <c r="BY71" s="812"/>
      <c r="BZ71" s="812"/>
      <c r="CA71" s="812"/>
      <c r="CB71" s="812"/>
      <c r="CC71" s="812"/>
      <c r="CD71" s="812"/>
      <c r="CE71" s="172"/>
      <c r="CF71" s="172"/>
      <c r="CG71" s="172"/>
      <c r="CH71" s="172"/>
      <c r="CI71" s="812"/>
      <c r="CJ71" s="812"/>
      <c r="CK71" s="812"/>
      <c r="CL71" s="812"/>
      <c r="CM71" s="812"/>
      <c r="CN71" s="812"/>
      <c r="CO71" s="812"/>
      <c r="CP71" s="812"/>
      <c r="CQ71" s="807"/>
      <c r="CR71" s="141"/>
      <c r="CS71" s="864"/>
      <c r="CT71" s="854"/>
      <c r="CU71" s="854"/>
      <c r="CV71" s="854"/>
      <c r="CW71" s="823"/>
      <c r="CX71" s="823"/>
      <c r="CY71" s="823"/>
      <c r="CZ71" s="823"/>
      <c r="DA71" s="854"/>
      <c r="DB71" s="854"/>
      <c r="DC71" s="854"/>
      <c r="DD71" s="854"/>
      <c r="DE71" s="173"/>
      <c r="DF71" s="173"/>
      <c r="DG71" s="173"/>
      <c r="DH71" s="173"/>
      <c r="DI71" s="854"/>
      <c r="DJ71" s="854"/>
      <c r="DK71" s="854"/>
      <c r="DL71" s="854"/>
      <c r="DM71" s="854"/>
      <c r="DN71" s="854"/>
      <c r="DO71" s="854"/>
      <c r="DP71" s="854"/>
      <c r="DQ71" s="860"/>
      <c r="DR71" s="142"/>
      <c r="DS71" s="154"/>
      <c r="DT71" s="1648"/>
      <c r="DU71" s="1648"/>
      <c r="DV71" s="1649"/>
    </row>
    <row r="72" spans="1:126" ht="19.5" customHeight="1" thickBot="1">
      <c r="N72" s="146"/>
      <c r="O72" s="146"/>
      <c r="P72" s="146"/>
      <c r="Q72" s="146"/>
      <c r="R72" s="146"/>
      <c r="S72" s="146"/>
      <c r="T72" s="146"/>
      <c r="U72" s="146"/>
      <c r="V72" s="146"/>
      <c r="W72" s="146"/>
      <c r="X72" s="146"/>
      <c r="Y72" s="146"/>
      <c r="Z72" s="146"/>
      <c r="AA72" s="146"/>
      <c r="AB72" s="146"/>
      <c r="AC72" s="146"/>
      <c r="AD72" s="146"/>
      <c r="AE72" s="146"/>
      <c r="AF72" s="146"/>
      <c r="AG72" s="146"/>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F72" s="156">
        <v>0.2</v>
      </c>
      <c r="BG72" s="157">
        <v>0.4</v>
      </c>
      <c r="BH72" s="157">
        <v>0.60000000000000009</v>
      </c>
      <c r="BI72" s="157">
        <v>0.8</v>
      </c>
      <c r="BJ72" s="157">
        <v>1</v>
      </c>
    </row>
    <row r="73" spans="1:126" ht="66.75" customHeight="1">
      <c r="A73" s="87"/>
      <c r="B73" s="951">
        <v>10</v>
      </c>
      <c r="C73" s="954"/>
      <c r="D73" s="957"/>
      <c r="E73" s="933"/>
      <c r="F73" s="831"/>
      <c r="G73" s="960"/>
      <c r="H73" s="209"/>
      <c r="I73" s="210"/>
      <c r="J73" s="936" t="str">
        <f>IF(F73="","",(CONCATENATE("Posibilidad de afectación ",F73," ",G73," ",H73," ",H74," ",H75," ",H76," ",H77)))</f>
        <v/>
      </c>
      <c r="K73" s="937"/>
      <c r="L73" s="925"/>
      <c r="M73" s="127"/>
      <c r="N73" s="866"/>
      <c r="O73" s="867" t="str">
        <f>IF(ISERROR(VLOOKUP($N73,[3]Listas!$E$20:$F$24,2,FALSE)),"",(VLOOKUP($N73,[3]Listas!$E$20:$F$24,2,FALSE)))</f>
        <v/>
      </c>
      <c r="P73" s="868" t="str">
        <f>IF(ISERROR(VLOOKUP($O73,[3]Listas!$E$3:$F$7,2,FALSE)),"",(VLOOKUP($O73,[3]Listas!$E$3:$F$7,2,FALSE)))</f>
        <v/>
      </c>
      <c r="Q73" s="869"/>
      <c r="R73" s="870" t="str">
        <f>IF(ISERROR(VLOOKUP($Q73,[3]Listas!$E$28:$F$35,2,FALSE)),"",(VLOOKUP($Q73,[3]Listas!$E$28:$F$35,2,FALSE)))</f>
        <v/>
      </c>
      <c r="S73" s="871" t="str">
        <f t="shared" ref="S73" si="55">IF(O73="","",(CONCATENATE("R.INHERENTE
",(IF(AND($O73=0.2,$R73=0.2),1,(IF(AND($O73=0.2,$R73=0.4),6,(IF(AND($O73=0.2,$R73=0.6),11,(IF(AND($O73=0.2,$R73=0.8),16,(IF(AND($O73=0.2,$R73=1),21,(IF(AND($O73=0.4,$R73=0.2),2,(IF(AND($O73=0.4,$R73=0.4),7,(IF(AND($O73=0.4,$R73=0.6),12,(IF(AND($O73=0.4,$R73=0.8),17,(IF(AND($O73=0.4,$R73=1),22,(IF(AND($O73=0.6,$R73=0.2),3,(IF(AND($O73=0.6,$R73=0.4),8,(IF(AND($O73=0.6,$R73=0.6),13,(IF(AND($O73=0.6,$R73=0.8),18,(IF(AND($O73=0.6,$R73=1),23,(IF(AND($O73=0.8,$R73=0.2),4,(IF(AND($O73=0.8,$R73=0.4),9,(IF(AND($O73=0.8,$R73=0.6),14,(IF(AND($O73=0.8,$R73=0.8),19,(IF(AND($O73=0.8,$R73=1),24,(IF(AND($O73=1,$R73=0.2),5,(IF(AND($O73=1,$R73=0.4),10,(IF(AND($O73=1,$R73=0.6),15,(IF(AND($O73=1,$R73=0.8),20,(IF(AND($O73=1,$R73=1),25,"")))))))))))))))))))))))))))))))))))))))))))))))))))))</f>
        <v/>
      </c>
      <c r="T73" s="128" t="e">
        <f>+VLOOKUP($S73,[3]Listas!$D$112:$E$136,2,FALSE)</f>
        <v>#N/A</v>
      </c>
      <c r="U73" s="174"/>
      <c r="V73" s="160"/>
      <c r="W73" s="835" t="s">
        <v>391</v>
      </c>
      <c r="X73" s="847"/>
      <c r="Y73" s="847"/>
      <c r="Z73" s="847"/>
      <c r="AA73" s="847"/>
      <c r="AB73" s="847"/>
      <c r="AC73" s="847"/>
      <c r="AD73" s="847"/>
      <c r="AE73" s="847"/>
      <c r="AF73" s="847"/>
      <c r="AG73" s="847"/>
      <c r="AH73" s="175">
        <f t="shared" ref="AH73:AH77" si="56">X73+Z73+AB73+AD73+AF73</f>
        <v>0</v>
      </c>
      <c r="AI73" s="176"/>
      <c r="AJ73" s="848" t="str">
        <f>R73</f>
        <v/>
      </c>
      <c r="AK73" s="963"/>
      <c r="AL73" s="964"/>
      <c r="AM73" s="965"/>
      <c r="AN73" s="966"/>
      <c r="AO73" s="963"/>
      <c r="AP73" s="964"/>
      <c r="AQ73" s="177"/>
      <c r="AR73" s="178"/>
      <c r="AS73" s="179"/>
      <c r="AT73" s="180"/>
      <c r="AU73" s="181"/>
      <c r="AV73" s="133" t="str">
        <f t="shared" ref="AV73" si="57">+(IF(AND($AW73&gt;0,$AW73&lt;=0.2),0.2,(IF(AND($AW73&gt;0.2,$AW73&lt;=0.4),0.4,(IF(AND($AW73&gt;0.4,$AW73&lt;=0.6),0.6,(IF(AND($AW73&gt;0.6,$AW73&lt;=0.8),0.8,(IF($AW73&gt;0.8,1,""))))))))))</f>
        <v/>
      </c>
      <c r="AW73" s="969">
        <f t="shared" ref="AW73" si="58">+MIN(AI73:AI77)</f>
        <v>0</v>
      </c>
      <c r="AX73" s="972" t="str">
        <f t="shared" si="2"/>
        <v/>
      </c>
      <c r="AY73" s="975">
        <f t="shared" ref="AY73" si="59">+MIN(AJ73:AJ77)</f>
        <v>0</v>
      </c>
      <c r="AZ73" s="972" t="str">
        <f t="shared" si="3"/>
        <v/>
      </c>
      <c r="BA73" s="978" t="str">
        <f t="shared" si="4"/>
        <v/>
      </c>
      <c r="BB73" s="845"/>
      <c r="BC73" s="133" t="str">
        <f t="shared" ref="BC73" si="60">+(IF(AND($AY73&gt;0,$AY73&lt;=0.2),0.2,(IF(AND($AY73&gt;0.2,$AY73&lt;=0.4),0.4,(IF(AND($AY73&gt;0.4,$AY73&lt;=0.6),0.6,(IF(AND($AY73&gt;0.6,$AY73&lt;=0.8),0.8,(IF($AY73&gt;0.8,1,""))))))))))</f>
        <v/>
      </c>
      <c r="BD73" s="101" t="e">
        <f>+VLOOKUP($BA73,[3]Listas!$F$112:$G$136,2,FALSE)</f>
        <v>#N/A</v>
      </c>
      <c r="BE73" s="134">
        <v>1</v>
      </c>
      <c r="BF73" s="135" t="str">
        <f>IF(ISERROR(IF(S73="R.INHERENTE
5","R. INHERENTE",(IF(BA73="R.RESIDUAL
5","R. RESIDUAL"," ")))),"",(IF(S73="R.INHERENTE
5","R. INHERENTE",(IF(BA73="R.RESIDUAL
5","R. RESIDUAL"," ")))))</f>
        <v xml:space="preserve"> </v>
      </c>
      <c r="BG73" s="136" t="str">
        <f>IF(ISERROR(IF(S73="R.INHERENTE
10","R. INHERENTE",(IF(BA73="R.RESIDUAL
10","R. RESIDUAL"," ")))),"",(IF(S73="R.INHERENTE
10","R. INHERENTE",(IF(BA73="R.RESIDUAL
10","R. RESIDUAL"," ")))))</f>
        <v xml:space="preserve"> </v>
      </c>
      <c r="BH73" s="137" t="str">
        <f>IF(ISERROR(IF(S73="R.INHERENTE
15","R. INHERENTE",(IF(BA73="R.RESIDUAL
15","R. RESIDUAL"," ")))),"",(IF(S73="R.INHERENTE
15","R. INHERENTE",(IF(BA73="R.RESIDUAL
15","R. RESIDUAL"," ")))))</f>
        <v xml:space="preserve"> </v>
      </c>
      <c r="BI73" s="137" t="str">
        <f>IF(ISERROR(IF(S73="R.INHERENTE
20","R. INHERENTE",(IF(BA73="R.RESIDUAL
20","R. RESIDUAL"," ")))),"",(IF(S73="R.INHERENTE
20","R. INHERENTE",(IF(BA73="R.RESIDUAL
20","R. RESIDUAL"," ")))))</f>
        <v xml:space="preserve"> </v>
      </c>
      <c r="BJ73" s="138" t="str">
        <f>IF(ISERROR(IF(S73="R.INHERENTE
25","R. INHERENTE",(IF(BA73="R.RESIDUAL
25","R. RESIDUAL"," ")))),"",(IF(S73="R.INHERENTE
25","R. INHERENTE",(IF(BA73="R.RESIDUAL
25","R. RESIDUAL"," ")))))</f>
        <v xml:space="preserve"> </v>
      </c>
      <c r="BK73" s="110"/>
      <c r="BL73" s="948"/>
      <c r="BM73" s="880"/>
      <c r="BN73" s="880"/>
      <c r="BO73" s="880"/>
      <c r="BP73" s="880"/>
      <c r="BQ73" s="840"/>
      <c r="BR73" s="139"/>
      <c r="BS73" s="948"/>
      <c r="BT73" s="211"/>
      <c r="BU73" s="856"/>
      <c r="BV73" s="140"/>
      <c r="BW73" s="857"/>
      <c r="BX73" s="855"/>
      <c r="BY73" s="855"/>
      <c r="BZ73" s="855"/>
      <c r="CA73" s="855"/>
      <c r="CB73" s="855"/>
      <c r="CC73" s="855"/>
      <c r="CD73" s="855"/>
      <c r="CE73" s="163"/>
      <c r="CF73" s="163"/>
      <c r="CG73" s="163"/>
      <c r="CH73" s="163"/>
      <c r="CI73" s="855"/>
      <c r="CJ73" s="855"/>
      <c r="CK73" s="855"/>
      <c r="CL73" s="855"/>
      <c r="CM73" s="855"/>
      <c r="CN73" s="855"/>
      <c r="CO73" s="855"/>
      <c r="CP73" s="855"/>
      <c r="CQ73" s="861"/>
      <c r="CR73" s="141"/>
      <c r="CS73" s="862"/>
      <c r="CT73" s="853"/>
      <c r="CU73" s="853"/>
      <c r="CV73" s="853"/>
      <c r="CW73" s="821"/>
      <c r="CX73" s="821"/>
      <c r="CY73" s="821"/>
      <c r="CZ73" s="821"/>
      <c r="DA73" s="853"/>
      <c r="DB73" s="853"/>
      <c r="DC73" s="853"/>
      <c r="DD73" s="853"/>
      <c r="DE73" s="164"/>
      <c r="DF73" s="164"/>
      <c r="DG73" s="164"/>
      <c r="DH73" s="164"/>
      <c r="DI73" s="853"/>
      <c r="DJ73" s="853"/>
      <c r="DK73" s="853"/>
      <c r="DL73" s="853"/>
      <c r="DM73" s="853"/>
      <c r="DN73" s="853"/>
      <c r="DO73" s="853"/>
      <c r="DP73" s="853"/>
      <c r="DQ73" s="858"/>
      <c r="DR73" s="142"/>
      <c r="DS73" s="143"/>
      <c r="DT73" s="144"/>
      <c r="DU73" s="144"/>
      <c r="DV73" s="145"/>
    </row>
    <row r="74" spans="1:126" ht="66.75" customHeight="1">
      <c r="A74" s="87"/>
      <c r="B74" s="952"/>
      <c r="C74" s="955"/>
      <c r="D74" s="958"/>
      <c r="E74" s="1703"/>
      <c r="F74" s="1595"/>
      <c r="G74" s="961"/>
      <c r="H74" s="1706"/>
      <c r="I74" s="212"/>
      <c r="J74" s="1707"/>
      <c r="K74" s="938"/>
      <c r="L74" s="1708"/>
      <c r="M74" s="127"/>
      <c r="N74" s="759"/>
      <c r="O74" s="1599"/>
      <c r="P74" s="1600"/>
      <c r="Q74" s="1601"/>
      <c r="R74" s="1602"/>
      <c r="S74" s="1603"/>
      <c r="T74" s="128"/>
      <c r="U74" s="358"/>
      <c r="V74" s="1604"/>
      <c r="W74" s="836"/>
      <c r="X74" s="1605"/>
      <c r="Y74" s="1605"/>
      <c r="Z74" s="1605"/>
      <c r="AA74" s="1605"/>
      <c r="AB74" s="1605"/>
      <c r="AC74" s="1605"/>
      <c r="AD74" s="1605"/>
      <c r="AE74" s="1605"/>
      <c r="AF74" s="1605"/>
      <c r="AG74" s="1605"/>
      <c r="AH74" s="1606">
        <f t="shared" si="56"/>
        <v>0</v>
      </c>
      <c r="AI74" s="131"/>
      <c r="AJ74" s="849"/>
      <c r="AK74" s="1715"/>
      <c r="AL74" s="1716"/>
      <c r="AM74" s="1717"/>
      <c r="AN74" s="1718"/>
      <c r="AO74" s="1715"/>
      <c r="AP74" s="1716"/>
      <c r="AQ74" s="1590"/>
      <c r="AR74" s="132"/>
      <c r="AS74" s="1591"/>
      <c r="AT74" s="1592"/>
      <c r="AU74" s="1593"/>
      <c r="AV74" s="101"/>
      <c r="AW74" s="970"/>
      <c r="AX74" s="973"/>
      <c r="AY74" s="976"/>
      <c r="AZ74" s="973"/>
      <c r="BA74" s="979"/>
      <c r="BB74" s="1611"/>
      <c r="BC74" s="146"/>
      <c r="BD74" s="147"/>
      <c r="BE74" s="134">
        <v>0.8</v>
      </c>
      <c r="BF74" s="359" t="str">
        <f>IF(ISERROR(IF(S73="R.INHERENTE
4","R. INHERENTE",(IF(BA73="R.RESIDUAL
4","R. RESIDUAL"," ")))),"",(IF(S73="R.INHERENTE
4","R. INHERENTE",(IF(BA73="R.RESIDUAL
4","R. RESIDUAL"," ")))))</f>
        <v xml:space="preserve"> </v>
      </c>
      <c r="BG74" s="1612" t="str">
        <f>IF(ISERROR(IF(S73="R.INHERENTE
9","R. INHERENTE",(IF(BA73="R.RESIDUAL
9","R. RESIDUAL"," ")))),"",(IF(S73="R.INHERENTE
9","R. INHERENTE",(IF(BA73="R.RESIDUAL
9","R. RESIDUAL"," ")))))</f>
        <v xml:space="preserve"> </v>
      </c>
      <c r="BH74" s="1613" t="str">
        <f>IF(ISERROR(IF(S73="R.INHERENTE
14","R. INHERENTE",(IF(BA73="R.RESIDUAL
14","R. RESIDUAL"," ")))),"",(IF(S73="R.INHERENTE
14","R. INHERENTE",(IF(BA73="R.RESIDUAL
14","R. RESIDUAL"," ")))))</f>
        <v xml:space="preserve"> </v>
      </c>
      <c r="BI74" s="1614" t="str">
        <f>IF(ISERROR(IF(S73="R.INHERENTE
19","R. INHERENTE",(IF(BA73="R.RESIDUAL
19","R. RESIDUAL"," ")))),"",(IF(S73="R.INHERENTE
19","R. INHERENTE",(IF(BA73="R.RESIDUAL
19","R. RESIDUAL"," ")))))</f>
        <v xml:space="preserve"> </v>
      </c>
      <c r="BJ74" s="1615" t="str">
        <f>IF(ISERROR(IF(S73="R.INHERENTE
24","R. INHERENTE",(IF(BA73="R.RESIDUAL
24","R. RESIDUAL"," ")))),"",(IF(S73="R.INHERENTE
24","R. INHERENTE",(IF(BA73="R.RESIDUAL
24","R. RESIDUAL"," ")))))</f>
        <v xml:space="preserve"> </v>
      </c>
      <c r="BK74" s="110"/>
      <c r="BL74" s="949"/>
      <c r="BM74" s="813"/>
      <c r="BN74" s="813"/>
      <c r="BO74" s="813"/>
      <c r="BP74" s="813"/>
      <c r="BQ74" s="767"/>
      <c r="BR74" s="139"/>
      <c r="BS74" s="949"/>
      <c r="BT74" s="140"/>
      <c r="BU74" s="815"/>
      <c r="BV74" s="140"/>
      <c r="BW74" s="818"/>
      <c r="BX74" s="811"/>
      <c r="BY74" s="811"/>
      <c r="BZ74" s="811"/>
      <c r="CA74" s="811"/>
      <c r="CB74" s="811"/>
      <c r="CC74" s="811"/>
      <c r="CD74" s="811"/>
      <c r="CE74" s="170"/>
      <c r="CF74" s="170"/>
      <c r="CG74" s="170"/>
      <c r="CH74" s="170"/>
      <c r="CI74" s="811"/>
      <c r="CJ74" s="811"/>
      <c r="CK74" s="811"/>
      <c r="CL74" s="811"/>
      <c r="CM74" s="811"/>
      <c r="CN74" s="811"/>
      <c r="CO74" s="811"/>
      <c r="CP74" s="811"/>
      <c r="CQ74" s="806"/>
      <c r="CR74" s="141"/>
      <c r="CS74" s="967"/>
      <c r="CT74" s="811"/>
      <c r="CU74" s="811"/>
      <c r="CV74" s="811"/>
      <c r="CW74" s="822"/>
      <c r="CX74" s="822"/>
      <c r="CY74" s="822"/>
      <c r="CZ74" s="822"/>
      <c r="DA74" s="811"/>
      <c r="DB74" s="811"/>
      <c r="DC74" s="811"/>
      <c r="DD74" s="811"/>
      <c r="DE74" s="170"/>
      <c r="DF74" s="170"/>
      <c r="DG74" s="170"/>
      <c r="DH74" s="170"/>
      <c r="DI74" s="811"/>
      <c r="DJ74" s="811"/>
      <c r="DK74" s="811"/>
      <c r="DL74" s="811"/>
      <c r="DM74" s="811"/>
      <c r="DN74" s="811"/>
      <c r="DO74" s="811"/>
      <c r="DP74" s="811"/>
      <c r="DQ74" s="859"/>
      <c r="DR74" s="142"/>
      <c r="DS74" s="360"/>
      <c r="DT74" s="1617"/>
      <c r="DU74" s="1617"/>
      <c r="DV74" s="1618"/>
    </row>
    <row r="75" spans="1:126" ht="66.75" customHeight="1">
      <c r="A75" s="87"/>
      <c r="B75" s="952"/>
      <c r="C75" s="955"/>
      <c r="D75" s="958"/>
      <c r="E75" s="1703"/>
      <c r="F75" s="1595"/>
      <c r="G75" s="961"/>
      <c r="H75" s="1706"/>
      <c r="I75" s="212"/>
      <c r="J75" s="1707"/>
      <c r="K75" s="938"/>
      <c r="L75" s="1708"/>
      <c r="M75" s="127"/>
      <c r="N75" s="759"/>
      <c r="O75" s="1599"/>
      <c r="P75" s="1600"/>
      <c r="Q75" s="1601"/>
      <c r="R75" s="1602"/>
      <c r="S75" s="1603"/>
      <c r="T75" s="128"/>
      <c r="U75" s="358"/>
      <c r="V75" s="1604"/>
      <c r="W75" s="836"/>
      <c r="X75" s="1605"/>
      <c r="Y75" s="1605"/>
      <c r="Z75" s="1605"/>
      <c r="AA75" s="1605"/>
      <c r="AB75" s="1605"/>
      <c r="AC75" s="1605"/>
      <c r="AD75" s="1605"/>
      <c r="AE75" s="1605"/>
      <c r="AF75" s="1605"/>
      <c r="AG75" s="1605"/>
      <c r="AH75" s="1606">
        <f t="shared" si="56"/>
        <v>0</v>
      </c>
      <c r="AI75" s="131"/>
      <c r="AJ75" s="849"/>
      <c r="AK75" s="1715"/>
      <c r="AL75" s="1716"/>
      <c r="AM75" s="1717"/>
      <c r="AN75" s="1718"/>
      <c r="AO75" s="1715"/>
      <c r="AP75" s="1716"/>
      <c r="AQ75" s="1590"/>
      <c r="AR75" s="132"/>
      <c r="AS75" s="1591"/>
      <c r="AT75" s="1592"/>
      <c r="AU75" s="1593"/>
      <c r="AV75" s="101"/>
      <c r="AW75" s="970"/>
      <c r="AX75" s="973"/>
      <c r="AY75" s="976"/>
      <c r="AZ75" s="973"/>
      <c r="BA75" s="979"/>
      <c r="BB75" s="1611"/>
      <c r="BC75" s="146"/>
      <c r="BD75" s="147"/>
      <c r="BE75" s="134">
        <v>0.60000000000000009</v>
      </c>
      <c r="BF75" s="359" t="str">
        <f>IF(ISERROR(IF(S73="R.INHERENTE
3","R. INHERENTE",(IF(BA73="R.RESIDUAL
3","R. RESIDUAL"," ")))),"",(IF(S73="R.INHERENTE
3","R. INHERENTE",(IF(BA73="R.RESIDUAL
3","R. RESIDUAL"," ")))))</f>
        <v xml:space="preserve"> </v>
      </c>
      <c r="BG75" s="1612" t="str">
        <f>IF(ISERROR(IF(S73="R.INHERENTE
8","R. INHERENTE",(IF(BA73="R.RESIDUAL
8","R. RESIDUAL"," ")))),"",(IF(S73="R.INHERENTE
8","R. INHERENTE",(IF(BA73="R.RESIDUAL
8","R. RESIDUAL"," ")))))</f>
        <v xml:space="preserve"> </v>
      </c>
      <c r="BH75" s="1613" t="str">
        <f>IF(ISERROR(IF(S73="R.INHERENTE
13","R. INHERENTE",(IF(BA73="R.RESIDUAL
13","R. RESIDUAL"," ")))),"",(IF(S73="R.INHERENTE
13","R. INHERENTE",(IF(BA73="R.RESIDUAL
13","R. RESIDUAL"," ")))))</f>
        <v xml:space="preserve"> </v>
      </c>
      <c r="BI75" s="1614" t="str">
        <f>IF(ISERROR(IF(S73="R.INHERENTE
18","R. INHERENTE",(IF(BA73="R.RESIDUAL
18","R. RESIDUAL"," ")))),"",(IF(S73="R.INHERENTE
18","R. INHERENTE",(IF(BA73="R.RESIDUAL
18","R. RESIDUAL"," ")))))</f>
        <v xml:space="preserve"> </v>
      </c>
      <c r="BJ75" s="1615" t="str">
        <f>IF(ISERROR(IF(S73="R.INHERENTE
23","R. INHERENTE",(IF(BA73="R.RESIDUAL
23","R. RESIDUAL"," ")))),"",(IF(S73="R.INHERENTE
23","R. INHERENTE",(IF(BA73="R.RESIDUAL
23","R. RESIDUAL"," ")))))</f>
        <v xml:space="preserve"> </v>
      </c>
      <c r="BK75" s="110"/>
      <c r="BL75" s="949"/>
      <c r="BM75" s="813"/>
      <c r="BN75" s="813"/>
      <c r="BO75" s="813"/>
      <c r="BP75" s="813"/>
      <c r="BQ75" s="767"/>
      <c r="BR75" s="139"/>
      <c r="BS75" s="949"/>
      <c r="BT75" s="140"/>
      <c r="BU75" s="815"/>
      <c r="BV75" s="140"/>
      <c r="BW75" s="818"/>
      <c r="BX75" s="811"/>
      <c r="BY75" s="811"/>
      <c r="BZ75" s="811"/>
      <c r="CA75" s="811"/>
      <c r="CB75" s="811"/>
      <c r="CC75" s="811"/>
      <c r="CD75" s="811"/>
      <c r="CE75" s="170"/>
      <c r="CF75" s="170"/>
      <c r="CG75" s="170"/>
      <c r="CH75" s="170"/>
      <c r="CI75" s="811"/>
      <c r="CJ75" s="811"/>
      <c r="CK75" s="811"/>
      <c r="CL75" s="811"/>
      <c r="CM75" s="811"/>
      <c r="CN75" s="811"/>
      <c r="CO75" s="811"/>
      <c r="CP75" s="811"/>
      <c r="CQ75" s="806"/>
      <c r="CR75" s="141"/>
      <c r="CS75" s="967"/>
      <c r="CT75" s="811"/>
      <c r="CU75" s="811"/>
      <c r="CV75" s="811"/>
      <c r="CW75" s="822"/>
      <c r="CX75" s="822"/>
      <c r="CY75" s="822"/>
      <c r="CZ75" s="822"/>
      <c r="DA75" s="811"/>
      <c r="DB75" s="811"/>
      <c r="DC75" s="811"/>
      <c r="DD75" s="811"/>
      <c r="DE75" s="170"/>
      <c r="DF75" s="170"/>
      <c r="DG75" s="170"/>
      <c r="DH75" s="170"/>
      <c r="DI75" s="811"/>
      <c r="DJ75" s="811"/>
      <c r="DK75" s="811"/>
      <c r="DL75" s="811"/>
      <c r="DM75" s="811"/>
      <c r="DN75" s="811"/>
      <c r="DO75" s="811"/>
      <c r="DP75" s="811"/>
      <c r="DQ75" s="859"/>
      <c r="DR75" s="142"/>
      <c r="DS75" s="360"/>
      <c r="DT75" s="1617"/>
      <c r="DU75" s="1617"/>
      <c r="DV75" s="1618"/>
    </row>
    <row r="76" spans="1:126" ht="66.75" customHeight="1">
      <c r="A76" s="87"/>
      <c r="B76" s="952"/>
      <c r="C76" s="955"/>
      <c r="D76" s="958"/>
      <c r="E76" s="1703"/>
      <c r="F76" s="1595"/>
      <c r="G76" s="961"/>
      <c r="H76" s="1706"/>
      <c r="I76" s="212"/>
      <c r="J76" s="1707"/>
      <c r="K76" s="938"/>
      <c r="L76" s="1708"/>
      <c r="M76" s="127"/>
      <c r="N76" s="759"/>
      <c r="O76" s="1599"/>
      <c r="P76" s="1600"/>
      <c r="Q76" s="1601"/>
      <c r="R76" s="1602"/>
      <c r="S76" s="1603"/>
      <c r="T76" s="128"/>
      <c r="U76" s="358"/>
      <c r="V76" s="1604"/>
      <c r="W76" s="836"/>
      <c r="X76" s="1605"/>
      <c r="Y76" s="1605"/>
      <c r="Z76" s="1605"/>
      <c r="AA76" s="1605"/>
      <c r="AB76" s="1605"/>
      <c r="AC76" s="1605"/>
      <c r="AD76" s="1605"/>
      <c r="AE76" s="1605"/>
      <c r="AF76" s="1605"/>
      <c r="AG76" s="1605"/>
      <c r="AH76" s="1606">
        <f t="shared" si="56"/>
        <v>0</v>
      </c>
      <c r="AI76" s="131"/>
      <c r="AJ76" s="849"/>
      <c r="AK76" s="1715"/>
      <c r="AL76" s="1716"/>
      <c r="AM76" s="1717"/>
      <c r="AN76" s="1718"/>
      <c r="AO76" s="1715"/>
      <c r="AP76" s="1716"/>
      <c r="AQ76" s="1590"/>
      <c r="AR76" s="132"/>
      <c r="AS76" s="1591"/>
      <c r="AT76" s="1592"/>
      <c r="AU76" s="1593"/>
      <c r="AV76" s="101"/>
      <c r="AW76" s="970"/>
      <c r="AX76" s="973"/>
      <c r="AY76" s="976"/>
      <c r="AZ76" s="973"/>
      <c r="BA76" s="979"/>
      <c r="BB76" s="1611"/>
      <c r="BC76" s="146"/>
      <c r="BD76" s="147"/>
      <c r="BE76" s="134">
        <v>0.4</v>
      </c>
      <c r="BF76" s="359" t="str">
        <f>IF(ISERROR(IF(S73="R.INHERENTE
2","R. INHERENTE",(IF(BA73="R.RESIDUAL
2","R. RESIDUAL"," ")))),"",(IF(S73="R.INHERENTE
2","R. INHERENTE",(IF(BA73="R.RESIDUAL
2","R. RESIDUAL"," ")))))</f>
        <v xml:space="preserve"> </v>
      </c>
      <c r="BG76" s="1612" t="str">
        <f>IF(ISERROR(IF(S73="R.INHERENTE
7","R. INHERENTE",(IF(BA73="R.RESIDUAL
7","R. RESIDUAL"," ")))),"",(IF(S73="R.INHERENTE
7","R. INHERENTE",(IF(BA73="R.RESIDUAL
7","R. RESIDUAL"," ")))))</f>
        <v xml:space="preserve"> </v>
      </c>
      <c r="BH76" s="1619" t="str">
        <f>IF(ISERROR(IF(S73="R.INHERENTE
12","R. INHERENTE",(IF(BA73="R.RESIDUAL
12","R. RESIDUAL"," ")))),"",(IF(S73="R.INHERENTE
12","R. INHERENTE",(IF(BA73="R.RESIDUAL
12","R. RESIDUAL"," ")))))</f>
        <v xml:space="preserve"> </v>
      </c>
      <c r="BI76" s="1613" t="str">
        <f>IF(ISERROR(IF(S73="R.INHERENTE
17","R. INHERENTE",(IF(BA73="R.RESIDUAL
17","R. RESIDUAL"," ")))),"",(IF(S73="R.INHERENTE
17","R. INHERENTE",(IF(BA73="R.RESIDUAL
17","R. RESIDUAL"," ")))))</f>
        <v xml:space="preserve"> </v>
      </c>
      <c r="BJ76" s="1615" t="str">
        <f>IF(ISERROR(IF(S73="R.INHERENTE
22","R. INHERENTE",(IF(BA73="R.RESIDUAL
22","R. RESIDUAL"," ")))),"",(IF(S73="R.INHERENTE
22","R. INHERENTE",(IF(BA73="R.RESIDUAL
22","R. RESIDUAL"," ")))))</f>
        <v xml:space="preserve"> </v>
      </c>
      <c r="BK76" s="110"/>
      <c r="BL76" s="949"/>
      <c r="BM76" s="813"/>
      <c r="BN76" s="813"/>
      <c r="BO76" s="813"/>
      <c r="BP76" s="813"/>
      <c r="BQ76" s="767"/>
      <c r="BR76" s="139"/>
      <c r="BS76" s="949"/>
      <c r="BT76" s="140"/>
      <c r="BU76" s="815"/>
      <c r="BV76" s="140"/>
      <c r="BW76" s="818"/>
      <c r="BX76" s="811"/>
      <c r="BY76" s="811"/>
      <c r="BZ76" s="811"/>
      <c r="CA76" s="811"/>
      <c r="CB76" s="811"/>
      <c r="CC76" s="811"/>
      <c r="CD76" s="811"/>
      <c r="CE76" s="170"/>
      <c r="CF76" s="170"/>
      <c r="CG76" s="170"/>
      <c r="CH76" s="170"/>
      <c r="CI76" s="811"/>
      <c r="CJ76" s="811"/>
      <c r="CK76" s="811"/>
      <c r="CL76" s="811"/>
      <c r="CM76" s="811"/>
      <c r="CN76" s="811"/>
      <c r="CO76" s="811"/>
      <c r="CP76" s="811"/>
      <c r="CQ76" s="806"/>
      <c r="CR76" s="141"/>
      <c r="CS76" s="967"/>
      <c r="CT76" s="811"/>
      <c r="CU76" s="811"/>
      <c r="CV76" s="811"/>
      <c r="CW76" s="822"/>
      <c r="CX76" s="822"/>
      <c r="CY76" s="822"/>
      <c r="CZ76" s="822"/>
      <c r="DA76" s="811"/>
      <c r="DB76" s="811"/>
      <c r="DC76" s="811"/>
      <c r="DD76" s="811"/>
      <c r="DE76" s="170"/>
      <c r="DF76" s="170"/>
      <c r="DG76" s="170"/>
      <c r="DH76" s="170"/>
      <c r="DI76" s="811"/>
      <c r="DJ76" s="811"/>
      <c r="DK76" s="811"/>
      <c r="DL76" s="811"/>
      <c r="DM76" s="811"/>
      <c r="DN76" s="811"/>
      <c r="DO76" s="811"/>
      <c r="DP76" s="811"/>
      <c r="DQ76" s="859"/>
      <c r="DR76" s="142"/>
      <c r="DS76" s="360"/>
      <c r="DT76" s="1617"/>
      <c r="DU76" s="1617"/>
      <c r="DV76" s="1618"/>
    </row>
    <row r="77" spans="1:126" ht="66.75" customHeight="1" thickBot="1">
      <c r="A77" s="87"/>
      <c r="B77" s="953"/>
      <c r="C77" s="956"/>
      <c r="D77" s="959"/>
      <c r="E77" s="1709"/>
      <c r="F77" s="1621"/>
      <c r="G77" s="962"/>
      <c r="H77" s="1712"/>
      <c r="I77" s="213"/>
      <c r="J77" s="1713"/>
      <c r="K77" s="939"/>
      <c r="L77" s="1714"/>
      <c r="M77" s="127"/>
      <c r="N77" s="760"/>
      <c r="O77" s="1626"/>
      <c r="P77" s="1627"/>
      <c r="Q77" s="1628"/>
      <c r="R77" s="1629"/>
      <c r="S77" s="1630"/>
      <c r="T77" s="128"/>
      <c r="U77" s="148"/>
      <c r="V77" s="1631"/>
      <c r="W77" s="837"/>
      <c r="X77" s="1632"/>
      <c r="Y77" s="1632"/>
      <c r="Z77" s="1632"/>
      <c r="AA77" s="1632"/>
      <c r="AB77" s="1632"/>
      <c r="AC77" s="1632"/>
      <c r="AD77" s="1632"/>
      <c r="AE77" s="1632"/>
      <c r="AF77" s="1632"/>
      <c r="AG77" s="1632"/>
      <c r="AH77" s="1633">
        <f t="shared" si="56"/>
        <v>0</v>
      </c>
      <c r="AI77" s="149"/>
      <c r="AJ77" s="850"/>
      <c r="AK77" s="1719"/>
      <c r="AL77" s="1720"/>
      <c r="AM77" s="1721"/>
      <c r="AN77" s="1722"/>
      <c r="AO77" s="1719"/>
      <c r="AP77" s="1720"/>
      <c r="AQ77" s="1635"/>
      <c r="AR77" s="150"/>
      <c r="AS77" s="1636"/>
      <c r="AT77" s="1637"/>
      <c r="AU77" s="1638"/>
      <c r="AV77" s="101"/>
      <c r="AW77" s="971"/>
      <c r="AX77" s="974"/>
      <c r="AY77" s="977"/>
      <c r="AZ77" s="974"/>
      <c r="BA77" s="980"/>
      <c r="BB77" s="1642"/>
      <c r="BC77" s="146"/>
      <c r="BD77" s="147"/>
      <c r="BE77" s="151">
        <v>0.2</v>
      </c>
      <c r="BF77" s="152" t="str">
        <f>IF(ISERROR(IF(S73="R.INHERENTE
1","R. INHERENTE",(IF(BA73="R.RESIDUAL
1","R. RESIDUAL"," ")))),"",(IF(S73="R.INHERENTE
1","R. INHERENTE",(IF(BA73="R.RESIDUAL
1","R. RESIDUAL"," ")))))</f>
        <v xml:space="preserve"> </v>
      </c>
      <c r="BG77" s="1643" t="str">
        <f>IF(ISERROR(IF(S73="R.INHERENTE
6","R. INHERENTE",(IF(BA73="R.RESIDUAL
6","R. RESIDUAL"," ")))),"",(IF(S73="R.INHERENTE
6","R. INHERENTE",(IF(BA73="R.RESIDUAL
6","R. RESIDUAL"," ")))))</f>
        <v xml:space="preserve"> </v>
      </c>
      <c r="BH77" s="1644" t="str">
        <f>IF(ISERROR(IF(S73="R.INHERENTE
11","R. INHERENTE",(IF(BA73="R.RESIDUAL
11","R. RESIDUAL"," ")))),"",(IF(S73="R.INHERENTE
11","R. INHERENTE",(IF(BA73="R.RESIDUAL
11","R. RESIDUAL"," ")))))</f>
        <v xml:space="preserve"> </v>
      </c>
      <c r="BI77" s="1645" t="str">
        <f>IF(ISERROR(IF(S73="R.INHERENTE
16","R. INHERENTE",(IF(BA73="R.RESIDUAL
16","R. RESIDUAL"," ")))),"",(IF(S73="R.INHERENTE
16","R. INHERENTE",(IF(BA73="R.RESIDUAL
16","R. RESIDUAL"," ")))))</f>
        <v xml:space="preserve"> </v>
      </c>
      <c r="BJ77" s="1646" t="str">
        <f>IF(ISERROR(IF(S73="R.INHERENTE
21","R. INHERENTE",(IF(BA73="R.RESIDUAL
21","R. RESIDUAL"," ")))),"",(IF(S73="R.INHERENTE
21","R. INHERENTE",(IF(BA73="R.RESIDUAL
21","R. RESIDUAL"," ")))))</f>
        <v xml:space="preserve"> </v>
      </c>
      <c r="BK77" s="110"/>
      <c r="BL77" s="950"/>
      <c r="BM77" s="814"/>
      <c r="BN77" s="814"/>
      <c r="BO77" s="814"/>
      <c r="BP77" s="814"/>
      <c r="BQ77" s="768"/>
      <c r="BR77" s="139"/>
      <c r="BS77" s="950"/>
      <c r="BT77" s="214"/>
      <c r="BU77" s="915"/>
      <c r="BV77" s="140"/>
      <c r="BW77" s="981"/>
      <c r="BX77" s="812"/>
      <c r="BY77" s="812"/>
      <c r="BZ77" s="812"/>
      <c r="CA77" s="812"/>
      <c r="CB77" s="812"/>
      <c r="CC77" s="812"/>
      <c r="CD77" s="812"/>
      <c r="CE77" s="172"/>
      <c r="CF77" s="172"/>
      <c r="CG77" s="172"/>
      <c r="CH77" s="172"/>
      <c r="CI77" s="812"/>
      <c r="CJ77" s="812"/>
      <c r="CK77" s="812"/>
      <c r="CL77" s="812"/>
      <c r="CM77" s="812"/>
      <c r="CN77" s="812"/>
      <c r="CO77" s="812"/>
      <c r="CP77" s="812"/>
      <c r="CQ77" s="807"/>
      <c r="CR77" s="141"/>
      <c r="CS77" s="968"/>
      <c r="CT77" s="854"/>
      <c r="CU77" s="854"/>
      <c r="CV77" s="854"/>
      <c r="CW77" s="823"/>
      <c r="CX77" s="823"/>
      <c r="CY77" s="823"/>
      <c r="CZ77" s="823"/>
      <c r="DA77" s="854"/>
      <c r="DB77" s="854"/>
      <c r="DC77" s="854"/>
      <c r="DD77" s="854"/>
      <c r="DE77" s="173"/>
      <c r="DF77" s="173"/>
      <c r="DG77" s="173"/>
      <c r="DH77" s="173"/>
      <c r="DI77" s="854"/>
      <c r="DJ77" s="854"/>
      <c r="DK77" s="854"/>
      <c r="DL77" s="854"/>
      <c r="DM77" s="854"/>
      <c r="DN77" s="854"/>
      <c r="DO77" s="854"/>
      <c r="DP77" s="854"/>
      <c r="DQ77" s="860"/>
      <c r="DR77" s="142"/>
      <c r="DS77" s="154"/>
      <c r="DT77" s="1648"/>
      <c r="DU77" s="1648"/>
      <c r="DV77" s="1649"/>
    </row>
    <row r="78" spans="1:126" ht="66.75" customHeight="1">
      <c r="N78" s="146"/>
      <c r="O78" s="146"/>
      <c r="P78" s="146"/>
      <c r="Q78" s="146"/>
      <c r="R78" s="146"/>
      <c r="S78" s="146"/>
      <c r="T78" s="146"/>
      <c r="U78" s="146"/>
      <c r="V78" s="146"/>
      <c r="W78" s="146"/>
      <c r="X78" s="146"/>
      <c r="Y78" s="146"/>
      <c r="Z78" s="146"/>
      <c r="AA78" s="146"/>
      <c r="AB78" s="146"/>
      <c r="AC78" s="146"/>
      <c r="AD78" s="146"/>
      <c r="AE78" s="146"/>
      <c r="AF78" s="146"/>
      <c r="AG78" s="146"/>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F78" s="156">
        <v>0.2</v>
      </c>
      <c r="BG78" s="157">
        <v>0.4</v>
      </c>
      <c r="BH78" s="157">
        <v>0.60000000000000009</v>
      </c>
      <c r="BI78" s="157">
        <v>0.8</v>
      </c>
      <c r="BJ78" s="157">
        <v>1</v>
      </c>
    </row>
  </sheetData>
  <sheetProtection algorithmName="SHA-512" hashValue="Sfq7OXt6uZvOJLH4te7iL9WhjmkpPcUIogK1NfodWLPwPPZjWdfGvNgeqyZFXiXFAHlXdR/9AmhEWTjczLnabA==" saltValue="V0/+cuDqIMzElPA3XVAEDA==" spinCount="100000" sheet="1" formatCells="0" formatColumns="0" formatRows="0"/>
  <protectedRanges>
    <protectedRange password="CC55" sqref="AP8:AP17 AW8:AZ17 AQ8:AV14 AQ16:AV16 BL8:BL11 BM14:BV15 BA8:BK12 BM8:DR12 BF14:BK15 AP223:DR1048574 AP2:DR7 BL13" name="Rango1"/>
  </protectedRanges>
  <dataConsolidate/>
  <mergeCells count="1235">
    <mergeCell ref="AW73:AW77"/>
    <mergeCell ref="AX73:AX77"/>
    <mergeCell ref="AY73:AY77"/>
    <mergeCell ref="AZ73:AZ77"/>
    <mergeCell ref="BA73:BA77"/>
    <mergeCell ref="AO74:AP74"/>
    <mergeCell ref="DO73:DO77"/>
    <mergeCell ref="CO73:CO77"/>
    <mergeCell ref="BZ73:BZ77"/>
    <mergeCell ref="CA73:CA77"/>
    <mergeCell ref="CB73:CB77"/>
    <mergeCell ref="CC73:CC77"/>
    <mergeCell ref="CD73:CD77"/>
    <mergeCell ref="CI73:CI77"/>
    <mergeCell ref="BQ73:BQ77"/>
    <mergeCell ref="BS73:BS77"/>
    <mergeCell ref="BU73:BU77"/>
    <mergeCell ref="BW73:BW77"/>
    <mergeCell ref="BX73:BX77"/>
    <mergeCell ref="BY73:BY77"/>
    <mergeCell ref="BB73:BB77"/>
    <mergeCell ref="BL73:BL77"/>
    <mergeCell ref="BM73:BM77"/>
    <mergeCell ref="BN73:BN77"/>
    <mergeCell ref="BO73:BO77"/>
    <mergeCell ref="BP73:BP77"/>
    <mergeCell ref="DP73:DP77"/>
    <mergeCell ref="DQ73:DQ77"/>
    <mergeCell ref="X74:Y74"/>
    <mergeCell ref="Z74:AA74"/>
    <mergeCell ref="AB74:AC74"/>
    <mergeCell ref="AD74:AE74"/>
    <mergeCell ref="AF74:AG74"/>
    <mergeCell ref="AK74:AL74"/>
    <mergeCell ref="AM74:AN74"/>
    <mergeCell ref="DI73:DI77"/>
    <mergeCell ref="DJ73:DJ77"/>
    <mergeCell ref="DK73:DK77"/>
    <mergeCell ref="DL73:DL77"/>
    <mergeCell ref="DM73:DM77"/>
    <mergeCell ref="DN73:DN77"/>
    <mergeCell ref="CW73:CX77"/>
    <mergeCell ref="CY73:CZ77"/>
    <mergeCell ref="DA73:DA77"/>
    <mergeCell ref="DB73:DB77"/>
    <mergeCell ref="DC73:DC77"/>
    <mergeCell ref="DD73:DD77"/>
    <mergeCell ref="CP73:CP77"/>
    <mergeCell ref="CQ73:CQ77"/>
    <mergeCell ref="CS73:CS77"/>
    <mergeCell ref="CT73:CT77"/>
    <mergeCell ref="CU73:CU77"/>
    <mergeCell ref="CV73:CV77"/>
    <mergeCell ref="CJ73:CJ77"/>
    <mergeCell ref="CK73:CK77"/>
    <mergeCell ref="CL73:CL77"/>
    <mergeCell ref="CM73:CM77"/>
    <mergeCell ref="CN73:CN77"/>
    <mergeCell ref="AB73:AC73"/>
    <mergeCell ref="AD73:AE73"/>
    <mergeCell ref="AF73:AG73"/>
    <mergeCell ref="AJ73:AJ77"/>
    <mergeCell ref="AK73:AL73"/>
    <mergeCell ref="AM73:AN73"/>
    <mergeCell ref="AB75:AC75"/>
    <mergeCell ref="AD75:AE75"/>
    <mergeCell ref="AF75:AG75"/>
    <mergeCell ref="AK75:AL75"/>
    <mergeCell ref="AB77:AC77"/>
    <mergeCell ref="AD77:AE77"/>
    <mergeCell ref="AF77:AG77"/>
    <mergeCell ref="AK77:AL77"/>
    <mergeCell ref="AM77:AN77"/>
    <mergeCell ref="AO77:AP77"/>
    <mergeCell ref="AM75:AN75"/>
    <mergeCell ref="AO75:AP75"/>
    <mergeCell ref="AB76:AC76"/>
    <mergeCell ref="AD76:AE76"/>
    <mergeCell ref="AF76:AG76"/>
    <mergeCell ref="AK76:AL76"/>
    <mergeCell ref="AM76:AN76"/>
    <mergeCell ref="AO76:AP76"/>
    <mergeCell ref="AO73:AP73"/>
    <mergeCell ref="Q73:Q77"/>
    <mergeCell ref="R73:R77"/>
    <mergeCell ref="S73:S77"/>
    <mergeCell ref="W73:W77"/>
    <mergeCell ref="X73:Y73"/>
    <mergeCell ref="Z73:AA73"/>
    <mergeCell ref="X75:Y75"/>
    <mergeCell ref="Z75:AA75"/>
    <mergeCell ref="X77:Y77"/>
    <mergeCell ref="Z77:AA77"/>
    <mergeCell ref="J73:J77"/>
    <mergeCell ref="K73:K77"/>
    <mergeCell ref="L73:L77"/>
    <mergeCell ref="N73:N77"/>
    <mergeCell ref="O73:O77"/>
    <mergeCell ref="P73:P77"/>
    <mergeCell ref="B73:B77"/>
    <mergeCell ref="C73:C77"/>
    <mergeCell ref="D73:D77"/>
    <mergeCell ref="E73:E77"/>
    <mergeCell ref="F73:F77"/>
    <mergeCell ref="G73:G77"/>
    <mergeCell ref="X76:Y76"/>
    <mergeCell ref="Z76:AA76"/>
    <mergeCell ref="DQ67:DQ71"/>
    <mergeCell ref="X68:Y68"/>
    <mergeCell ref="Z68:AA68"/>
    <mergeCell ref="AB68:AC68"/>
    <mergeCell ref="AD68:AE68"/>
    <mergeCell ref="AF68:AG68"/>
    <mergeCell ref="AK68:AL68"/>
    <mergeCell ref="AM68:AN68"/>
    <mergeCell ref="AO68:AP68"/>
    <mergeCell ref="X69:Y69"/>
    <mergeCell ref="DK67:DK71"/>
    <mergeCell ref="DL67:DL71"/>
    <mergeCell ref="DM67:DM71"/>
    <mergeCell ref="DN67:DN71"/>
    <mergeCell ref="DO67:DO71"/>
    <mergeCell ref="DP67:DP71"/>
    <mergeCell ref="DA67:DA71"/>
    <mergeCell ref="DB67:DB71"/>
    <mergeCell ref="DC67:DC71"/>
    <mergeCell ref="DD67:DD71"/>
    <mergeCell ref="DI67:DI71"/>
    <mergeCell ref="DJ67:DJ71"/>
    <mergeCell ref="CS67:CS71"/>
    <mergeCell ref="CT67:CT71"/>
    <mergeCell ref="CU67:CU71"/>
    <mergeCell ref="CV67:CV71"/>
    <mergeCell ref="CW67:CX71"/>
    <mergeCell ref="CY67:CZ71"/>
    <mergeCell ref="CL67:CL71"/>
    <mergeCell ref="CM67:CM71"/>
    <mergeCell ref="CN67:CN71"/>
    <mergeCell ref="CO67:CO71"/>
    <mergeCell ref="CP67:CP71"/>
    <mergeCell ref="CQ67:CQ71"/>
    <mergeCell ref="CB67:CB71"/>
    <mergeCell ref="CC67:CC71"/>
    <mergeCell ref="CD67:CD71"/>
    <mergeCell ref="CI67:CI71"/>
    <mergeCell ref="CJ67:CJ71"/>
    <mergeCell ref="CK67:CK71"/>
    <mergeCell ref="X71:Y71"/>
    <mergeCell ref="Z71:AA71"/>
    <mergeCell ref="AB71:AC71"/>
    <mergeCell ref="AD71:AE71"/>
    <mergeCell ref="AF71:AG71"/>
    <mergeCell ref="BU67:BU71"/>
    <mergeCell ref="BW67:BW71"/>
    <mergeCell ref="BX67:BX71"/>
    <mergeCell ref="BY67:BY71"/>
    <mergeCell ref="BZ67:BZ71"/>
    <mergeCell ref="CA67:CA71"/>
    <mergeCell ref="BM67:BM71"/>
    <mergeCell ref="BN67:BN71"/>
    <mergeCell ref="BO67:BO71"/>
    <mergeCell ref="BP67:BP71"/>
    <mergeCell ref="BQ67:BQ71"/>
    <mergeCell ref="BS67:BS71"/>
    <mergeCell ref="AX67:AX71"/>
    <mergeCell ref="AY67:AY71"/>
    <mergeCell ref="AZ67:AZ71"/>
    <mergeCell ref="BA67:BA71"/>
    <mergeCell ref="BB67:BB71"/>
    <mergeCell ref="BL67:BL71"/>
    <mergeCell ref="AK71:AL71"/>
    <mergeCell ref="AM71:AN71"/>
    <mergeCell ref="AO71:AP71"/>
    <mergeCell ref="Z70:AA70"/>
    <mergeCell ref="AB70:AC70"/>
    <mergeCell ref="AD70:AE70"/>
    <mergeCell ref="AF70:AG70"/>
    <mergeCell ref="AK70:AL70"/>
    <mergeCell ref="AM70:AN70"/>
    <mergeCell ref="B67:B71"/>
    <mergeCell ref="C67:C71"/>
    <mergeCell ref="D67:D71"/>
    <mergeCell ref="E67:E71"/>
    <mergeCell ref="F67:F71"/>
    <mergeCell ref="G67:G71"/>
    <mergeCell ref="J67:J71"/>
    <mergeCell ref="K67:K71"/>
    <mergeCell ref="X65:Y65"/>
    <mergeCell ref="Z65:AA65"/>
    <mergeCell ref="AB65:AC65"/>
    <mergeCell ref="AD65:AE65"/>
    <mergeCell ref="AF65:AG65"/>
    <mergeCell ref="AK65:AL65"/>
    <mergeCell ref="J61:J65"/>
    <mergeCell ref="K61:K65"/>
    <mergeCell ref="L61:L65"/>
    <mergeCell ref="N61:N65"/>
    <mergeCell ref="O61:O65"/>
    <mergeCell ref="P61:P65"/>
    <mergeCell ref="B61:B65"/>
    <mergeCell ref="C61:C65"/>
    <mergeCell ref="D61:D65"/>
    <mergeCell ref="E61:E65"/>
    <mergeCell ref="AF67:AG67"/>
    <mergeCell ref="AJ67:AJ71"/>
    <mergeCell ref="AK67:AL67"/>
    <mergeCell ref="AF69:AG69"/>
    <mergeCell ref="AK69:AL69"/>
    <mergeCell ref="S67:S71"/>
    <mergeCell ref="W67:W71"/>
    <mergeCell ref="X67:Y67"/>
    <mergeCell ref="BY61:BY65"/>
    <mergeCell ref="BZ61:BZ65"/>
    <mergeCell ref="CA61:CA65"/>
    <mergeCell ref="CB61:CB65"/>
    <mergeCell ref="CC61:CC65"/>
    <mergeCell ref="CD61:CD65"/>
    <mergeCell ref="BQ61:BQ65"/>
    <mergeCell ref="BS61:BS65"/>
    <mergeCell ref="BT61:BT65"/>
    <mergeCell ref="BU61:BU65"/>
    <mergeCell ref="BW61:BW65"/>
    <mergeCell ref="BX61:BX65"/>
    <mergeCell ref="BB61:BB65"/>
    <mergeCell ref="BL61:BL65"/>
    <mergeCell ref="BM61:BM65"/>
    <mergeCell ref="BN61:BN65"/>
    <mergeCell ref="BO61:BO65"/>
    <mergeCell ref="BP61:BP65"/>
    <mergeCell ref="AX61:AX65"/>
    <mergeCell ref="AY61:AY65"/>
    <mergeCell ref="AZ61:AZ65"/>
    <mergeCell ref="BA61:BA65"/>
    <mergeCell ref="AM63:AN63"/>
    <mergeCell ref="AO63:AP63"/>
    <mergeCell ref="L67:L71"/>
    <mergeCell ref="N67:N71"/>
    <mergeCell ref="O67:O71"/>
    <mergeCell ref="P67:P71"/>
    <mergeCell ref="Q67:Q71"/>
    <mergeCell ref="R67:R71"/>
    <mergeCell ref="AM65:AN65"/>
    <mergeCell ref="AO65:AP65"/>
    <mergeCell ref="AM67:AN67"/>
    <mergeCell ref="AO67:AP67"/>
    <mergeCell ref="AW67:AW71"/>
    <mergeCell ref="AM69:AN69"/>
    <mergeCell ref="AO69:AP69"/>
    <mergeCell ref="Z67:AA67"/>
    <mergeCell ref="AB67:AC67"/>
    <mergeCell ref="AD67:AE67"/>
    <mergeCell ref="Z69:AA69"/>
    <mergeCell ref="AB69:AC69"/>
    <mergeCell ref="AD69:AE69"/>
    <mergeCell ref="X70:Y70"/>
    <mergeCell ref="AO70:AP70"/>
    <mergeCell ref="AW61:AW65"/>
    <mergeCell ref="AB61:AC61"/>
    <mergeCell ref="AD61:AE61"/>
    <mergeCell ref="AF61:AG61"/>
    <mergeCell ref="AJ61:AJ65"/>
    <mergeCell ref="AK61:AL61"/>
    <mergeCell ref="AM61:AN61"/>
    <mergeCell ref="AB62:AC62"/>
    <mergeCell ref="AD62:AE62"/>
    <mergeCell ref="AF62:AG62"/>
    <mergeCell ref="AK62:AL62"/>
    <mergeCell ref="CQ61:CQ65"/>
    <mergeCell ref="CS61:CS65"/>
    <mergeCell ref="CT61:CT65"/>
    <mergeCell ref="CU61:CU65"/>
    <mergeCell ref="CV61:CV65"/>
    <mergeCell ref="CW61:CX65"/>
    <mergeCell ref="CK61:CK65"/>
    <mergeCell ref="CL61:CL65"/>
    <mergeCell ref="CM61:CM65"/>
    <mergeCell ref="CN61:CN65"/>
    <mergeCell ref="CO61:CO65"/>
    <mergeCell ref="CP61:CP65"/>
    <mergeCell ref="CE61:CE65"/>
    <mergeCell ref="CF61:CF65"/>
    <mergeCell ref="CG61:CG65"/>
    <mergeCell ref="CH61:CH65"/>
    <mergeCell ref="CI61:CI65"/>
    <mergeCell ref="CJ61:CJ65"/>
    <mergeCell ref="DM61:DM65"/>
    <mergeCell ref="DN61:DN65"/>
    <mergeCell ref="DO61:DO65"/>
    <mergeCell ref="DP61:DP65"/>
    <mergeCell ref="DQ61:DQ65"/>
    <mergeCell ref="DF61:DF65"/>
    <mergeCell ref="DG61:DG65"/>
    <mergeCell ref="DH61:DH65"/>
    <mergeCell ref="DI61:DI65"/>
    <mergeCell ref="DJ61:DJ65"/>
    <mergeCell ref="DK61:DK65"/>
    <mergeCell ref="CY61:CZ65"/>
    <mergeCell ref="DA61:DA65"/>
    <mergeCell ref="DB61:DB65"/>
    <mergeCell ref="DC61:DC65"/>
    <mergeCell ref="DD61:DD65"/>
    <mergeCell ref="DE61:DE65"/>
    <mergeCell ref="DL61:DL65"/>
    <mergeCell ref="Q61:Q65"/>
    <mergeCell ref="R61:R65"/>
    <mergeCell ref="S61:S65"/>
    <mergeCell ref="W61:W65"/>
    <mergeCell ref="X61:Y61"/>
    <mergeCell ref="Z61:AA61"/>
    <mergeCell ref="X62:Y62"/>
    <mergeCell ref="Z62:AA62"/>
    <mergeCell ref="X64:Y64"/>
    <mergeCell ref="Z64:AA64"/>
    <mergeCell ref="AB64:AC64"/>
    <mergeCell ref="AD64:AE64"/>
    <mergeCell ref="AF64:AG64"/>
    <mergeCell ref="AK64:AL64"/>
    <mergeCell ref="AM64:AN64"/>
    <mergeCell ref="AO64:AP64"/>
    <mergeCell ref="AM62:AN62"/>
    <mergeCell ref="F61:F65"/>
    <mergeCell ref="G61:G65"/>
    <mergeCell ref="AM58:AN58"/>
    <mergeCell ref="AO58:AP58"/>
    <mergeCell ref="X59:Y59"/>
    <mergeCell ref="Z59:AA59"/>
    <mergeCell ref="AB59:AC59"/>
    <mergeCell ref="AD59:AE59"/>
    <mergeCell ref="AF59:AG59"/>
    <mergeCell ref="AK59:AL59"/>
    <mergeCell ref="AM59:AN59"/>
    <mergeCell ref="AO59:AP59"/>
    <mergeCell ref="X58:Y58"/>
    <mergeCell ref="Z58:AA58"/>
    <mergeCell ref="AB58:AC58"/>
    <mergeCell ref="AD58:AE58"/>
    <mergeCell ref="AF58:AG58"/>
    <mergeCell ref="AK58:AL58"/>
    <mergeCell ref="L55:L59"/>
    <mergeCell ref="N55:N59"/>
    <mergeCell ref="O55:O59"/>
    <mergeCell ref="P55:P59"/>
    <mergeCell ref="Q55:Q59"/>
    <mergeCell ref="R55:R59"/>
    <mergeCell ref="AO61:AP61"/>
    <mergeCell ref="AO62:AP62"/>
    <mergeCell ref="X63:Y63"/>
    <mergeCell ref="Z63:AA63"/>
    <mergeCell ref="AB63:AC63"/>
    <mergeCell ref="AD63:AE63"/>
    <mergeCell ref="AF63:AG63"/>
    <mergeCell ref="AK63:AL63"/>
    <mergeCell ref="DP55:DP59"/>
    <mergeCell ref="DQ55:DQ59"/>
    <mergeCell ref="X56:Y56"/>
    <mergeCell ref="Z56:AA56"/>
    <mergeCell ref="AB56:AC56"/>
    <mergeCell ref="AD56:AE56"/>
    <mergeCell ref="AF56:AG56"/>
    <mergeCell ref="AK56:AL56"/>
    <mergeCell ref="AM56:AN56"/>
    <mergeCell ref="AO56:AP56"/>
    <mergeCell ref="DJ55:DJ59"/>
    <mergeCell ref="DK55:DK59"/>
    <mergeCell ref="DL55:DL59"/>
    <mergeCell ref="DM55:DM59"/>
    <mergeCell ref="DN55:DN59"/>
    <mergeCell ref="DO55:DO59"/>
    <mergeCell ref="CY55:CZ59"/>
    <mergeCell ref="DA55:DA59"/>
    <mergeCell ref="DB55:DB59"/>
    <mergeCell ref="DC55:DC59"/>
    <mergeCell ref="DD55:DD59"/>
    <mergeCell ref="DI55:DI59"/>
    <mergeCell ref="CQ55:CQ59"/>
    <mergeCell ref="CS55:CS59"/>
    <mergeCell ref="CT55:CT59"/>
    <mergeCell ref="CU55:CU59"/>
    <mergeCell ref="CV55:CV59"/>
    <mergeCell ref="CW55:CX59"/>
    <mergeCell ref="CK55:CK59"/>
    <mergeCell ref="CL55:CL59"/>
    <mergeCell ref="CM55:CM59"/>
    <mergeCell ref="CN55:CN59"/>
    <mergeCell ref="CO55:CO59"/>
    <mergeCell ref="CP55:CP59"/>
    <mergeCell ref="CA55:CA59"/>
    <mergeCell ref="CB55:CB59"/>
    <mergeCell ref="CC55:CC59"/>
    <mergeCell ref="CD55:CD59"/>
    <mergeCell ref="CI55:CI59"/>
    <mergeCell ref="CJ55:CJ59"/>
    <mergeCell ref="BT55:BT59"/>
    <mergeCell ref="BU55:BU59"/>
    <mergeCell ref="BW55:BW59"/>
    <mergeCell ref="BX55:BX59"/>
    <mergeCell ref="BY55:BY59"/>
    <mergeCell ref="BZ55:BZ59"/>
    <mergeCell ref="BM55:BM59"/>
    <mergeCell ref="BN55:BN59"/>
    <mergeCell ref="BO55:BO59"/>
    <mergeCell ref="BP55:BP59"/>
    <mergeCell ref="BQ55:BQ59"/>
    <mergeCell ref="BS55:BS59"/>
    <mergeCell ref="AX55:AX59"/>
    <mergeCell ref="AY55:AY59"/>
    <mergeCell ref="AZ55:AZ59"/>
    <mergeCell ref="BA55:BA59"/>
    <mergeCell ref="BB55:BB59"/>
    <mergeCell ref="BL55:BL59"/>
    <mergeCell ref="AF55:AG55"/>
    <mergeCell ref="AJ55:AJ59"/>
    <mergeCell ref="AK55:AL55"/>
    <mergeCell ref="AM55:AN55"/>
    <mergeCell ref="AO55:AP55"/>
    <mergeCell ref="AW55:AW59"/>
    <mergeCell ref="AF57:AG57"/>
    <mergeCell ref="AK57:AL57"/>
    <mergeCell ref="AM57:AN57"/>
    <mergeCell ref="AO57:AP57"/>
    <mergeCell ref="S55:S59"/>
    <mergeCell ref="W55:W59"/>
    <mergeCell ref="X55:Y55"/>
    <mergeCell ref="Z55:AA55"/>
    <mergeCell ref="AB55:AC55"/>
    <mergeCell ref="AD55:AE55"/>
    <mergeCell ref="X57:Y57"/>
    <mergeCell ref="Z57:AA57"/>
    <mergeCell ref="AB57:AC57"/>
    <mergeCell ref="AD57:AE57"/>
    <mergeCell ref="B55:B59"/>
    <mergeCell ref="C55:C59"/>
    <mergeCell ref="D55:D59"/>
    <mergeCell ref="E55:E59"/>
    <mergeCell ref="F55:F59"/>
    <mergeCell ref="G55:G59"/>
    <mergeCell ref="J55:J59"/>
    <mergeCell ref="K55:K59"/>
    <mergeCell ref="X53:Y53"/>
    <mergeCell ref="Z53:AA53"/>
    <mergeCell ref="AB53:AC53"/>
    <mergeCell ref="AD53:AE53"/>
    <mergeCell ref="AF53:AG53"/>
    <mergeCell ref="AK53:AL53"/>
    <mergeCell ref="AM51:AN51"/>
    <mergeCell ref="AO51:AP51"/>
    <mergeCell ref="X52:Y52"/>
    <mergeCell ref="Z52:AA52"/>
    <mergeCell ref="AB52:AC52"/>
    <mergeCell ref="AD52:AE52"/>
    <mergeCell ref="AF52:AG52"/>
    <mergeCell ref="AK52:AL52"/>
    <mergeCell ref="AM52:AN52"/>
    <mergeCell ref="AO52:AP52"/>
    <mergeCell ref="S49:S53"/>
    <mergeCell ref="W49:W53"/>
    <mergeCell ref="X49:Y49"/>
    <mergeCell ref="Z49:AA49"/>
    <mergeCell ref="AB49:AC49"/>
    <mergeCell ref="AD49:AE49"/>
    <mergeCell ref="X51:Y51"/>
    <mergeCell ref="Z51:AA51"/>
    <mergeCell ref="DN49:DN53"/>
    <mergeCell ref="DO49:DO53"/>
    <mergeCell ref="DP49:DP53"/>
    <mergeCell ref="DQ49:DQ53"/>
    <mergeCell ref="X50:Y50"/>
    <mergeCell ref="Z50:AA50"/>
    <mergeCell ref="AB50:AC50"/>
    <mergeCell ref="AD50:AE50"/>
    <mergeCell ref="AF50:AG50"/>
    <mergeCell ref="AK50:AL50"/>
    <mergeCell ref="DH49:DH53"/>
    <mergeCell ref="DI49:DI53"/>
    <mergeCell ref="DJ49:DJ53"/>
    <mergeCell ref="DK49:DK53"/>
    <mergeCell ref="DL49:DL53"/>
    <mergeCell ref="DM49:DM53"/>
    <mergeCell ref="DB49:DB53"/>
    <mergeCell ref="DC49:DC53"/>
    <mergeCell ref="DD49:DD53"/>
    <mergeCell ref="DE49:DE53"/>
    <mergeCell ref="DF49:DF53"/>
    <mergeCell ref="DG49:DG53"/>
    <mergeCell ref="CT49:CT53"/>
    <mergeCell ref="CU49:CU53"/>
    <mergeCell ref="CV49:CV53"/>
    <mergeCell ref="CW49:CX53"/>
    <mergeCell ref="CY49:CZ53"/>
    <mergeCell ref="DA49:DA53"/>
    <mergeCell ref="CM49:CM53"/>
    <mergeCell ref="CN49:CN53"/>
    <mergeCell ref="CO49:CO53"/>
    <mergeCell ref="CP49:CP53"/>
    <mergeCell ref="AO49:AP49"/>
    <mergeCell ref="AW49:AW53"/>
    <mergeCell ref="AM50:AN50"/>
    <mergeCell ref="AO50:AP50"/>
    <mergeCell ref="AF51:AG51"/>
    <mergeCell ref="AK51:AL51"/>
    <mergeCell ref="AM53:AN53"/>
    <mergeCell ref="AO53:AP53"/>
    <mergeCell ref="CQ49:CQ53"/>
    <mergeCell ref="CS49:CS53"/>
    <mergeCell ref="CG49:CG53"/>
    <mergeCell ref="CH49:CH53"/>
    <mergeCell ref="CI49:CI53"/>
    <mergeCell ref="CJ49:CJ53"/>
    <mergeCell ref="CK49:CK53"/>
    <mergeCell ref="CL49:CL53"/>
    <mergeCell ref="CA49:CA53"/>
    <mergeCell ref="CB49:CB53"/>
    <mergeCell ref="CC49:CC53"/>
    <mergeCell ref="CD49:CD53"/>
    <mergeCell ref="CE49:CE53"/>
    <mergeCell ref="CF49:CF53"/>
    <mergeCell ref="BT49:BT53"/>
    <mergeCell ref="BU49:BU53"/>
    <mergeCell ref="BW49:BW53"/>
    <mergeCell ref="BX49:BX53"/>
    <mergeCell ref="BY49:BY53"/>
    <mergeCell ref="BZ49:BZ53"/>
    <mergeCell ref="B49:B53"/>
    <mergeCell ref="C49:C53"/>
    <mergeCell ref="D49:D53"/>
    <mergeCell ref="E49:E53"/>
    <mergeCell ref="F49:F53"/>
    <mergeCell ref="G49:G53"/>
    <mergeCell ref="J49:J53"/>
    <mergeCell ref="K49:K53"/>
    <mergeCell ref="X47:Y47"/>
    <mergeCell ref="Z47:AA47"/>
    <mergeCell ref="AB47:AC47"/>
    <mergeCell ref="AD47:AE47"/>
    <mergeCell ref="AF47:AG47"/>
    <mergeCell ref="AK47:AL47"/>
    <mergeCell ref="J43:J47"/>
    <mergeCell ref="K43:K47"/>
    <mergeCell ref="L43:L47"/>
    <mergeCell ref="N43:N47"/>
    <mergeCell ref="O43:O47"/>
    <mergeCell ref="P43:P47"/>
    <mergeCell ref="AB45:AC45"/>
    <mergeCell ref="AD45:AE45"/>
    <mergeCell ref="AF49:AG49"/>
    <mergeCell ref="AJ49:AJ53"/>
    <mergeCell ref="AK49:AL49"/>
    <mergeCell ref="Q43:Q47"/>
    <mergeCell ref="R43:R47"/>
    <mergeCell ref="S43:S47"/>
    <mergeCell ref="W43:W47"/>
    <mergeCell ref="X43:Y43"/>
    <mergeCell ref="Z43:AA43"/>
    <mergeCell ref="X44:Y44"/>
    <mergeCell ref="BY43:BY47"/>
    <mergeCell ref="BZ43:BZ47"/>
    <mergeCell ref="CA43:CA47"/>
    <mergeCell ref="CB43:CB47"/>
    <mergeCell ref="CC43:CC47"/>
    <mergeCell ref="CD43:CD47"/>
    <mergeCell ref="BQ43:BQ47"/>
    <mergeCell ref="BS43:BS47"/>
    <mergeCell ref="BT43:BT47"/>
    <mergeCell ref="AB51:AC51"/>
    <mergeCell ref="AD51:AE51"/>
    <mergeCell ref="L49:L53"/>
    <mergeCell ref="N49:N53"/>
    <mergeCell ref="O49:O53"/>
    <mergeCell ref="P49:P53"/>
    <mergeCell ref="Q49:Q53"/>
    <mergeCell ref="R49:R53"/>
    <mergeCell ref="AM47:AN47"/>
    <mergeCell ref="AO47:AP47"/>
    <mergeCell ref="BM49:BM53"/>
    <mergeCell ref="BN49:BN53"/>
    <mergeCell ref="BO49:BO53"/>
    <mergeCell ref="BP49:BP53"/>
    <mergeCell ref="BQ49:BQ53"/>
    <mergeCell ref="BS49:BS53"/>
    <mergeCell ref="AX49:AX53"/>
    <mergeCell ref="AY49:AY53"/>
    <mergeCell ref="AZ49:AZ53"/>
    <mergeCell ref="BA49:BA53"/>
    <mergeCell ref="BB49:BB53"/>
    <mergeCell ref="BL49:BL53"/>
    <mergeCell ref="AM49:AN49"/>
    <mergeCell ref="CQ43:CQ47"/>
    <mergeCell ref="CS43:CS47"/>
    <mergeCell ref="CT43:CT47"/>
    <mergeCell ref="CU43:CU47"/>
    <mergeCell ref="CV43:CV47"/>
    <mergeCell ref="CW43:CX47"/>
    <mergeCell ref="CK43:CK47"/>
    <mergeCell ref="CL43:CL47"/>
    <mergeCell ref="CM43:CM47"/>
    <mergeCell ref="CN43:CN47"/>
    <mergeCell ref="CO43:CO47"/>
    <mergeCell ref="CP43:CP47"/>
    <mergeCell ref="CE43:CE47"/>
    <mergeCell ref="CF43:CF47"/>
    <mergeCell ref="CG43:CG47"/>
    <mergeCell ref="CH43:CH47"/>
    <mergeCell ref="CI43:CI47"/>
    <mergeCell ref="CJ43:CJ47"/>
    <mergeCell ref="DM43:DM47"/>
    <mergeCell ref="DN43:DN47"/>
    <mergeCell ref="DO43:DO47"/>
    <mergeCell ref="DP43:DP47"/>
    <mergeCell ref="DQ43:DQ47"/>
    <mergeCell ref="DF43:DF47"/>
    <mergeCell ref="DG43:DG47"/>
    <mergeCell ref="DH43:DH47"/>
    <mergeCell ref="DI43:DI47"/>
    <mergeCell ref="DJ43:DJ47"/>
    <mergeCell ref="DK43:DK47"/>
    <mergeCell ref="CY43:CZ47"/>
    <mergeCell ref="DA43:DA47"/>
    <mergeCell ref="DB43:DB47"/>
    <mergeCell ref="DC43:DC47"/>
    <mergeCell ref="DD43:DD47"/>
    <mergeCell ref="DE43:DE47"/>
    <mergeCell ref="DL43:DL47"/>
    <mergeCell ref="BU43:BU47"/>
    <mergeCell ref="BW43:BW47"/>
    <mergeCell ref="BX43:BX47"/>
    <mergeCell ref="BB43:BB47"/>
    <mergeCell ref="BL43:BL47"/>
    <mergeCell ref="BM43:BM47"/>
    <mergeCell ref="BN43:BN47"/>
    <mergeCell ref="BO43:BO47"/>
    <mergeCell ref="BP43:BP47"/>
    <mergeCell ref="AW43:AW47"/>
    <mergeCell ref="AX43:AX47"/>
    <mergeCell ref="AY43:AY47"/>
    <mergeCell ref="AZ43:AZ47"/>
    <mergeCell ref="BA43:BA47"/>
    <mergeCell ref="AB43:AC43"/>
    <mergeCell ref="AD43:AE43"/>
    <mergeCell ref="AF43:AG43"/>
    <mergeCell ref="AJ43:AJ47"/>
    <mergeCell ref="AK43:AL43"/>
    <mergeCell ref="AM43:AN43"/>
    <mergeCell ref="AB44:AC44"/>
    <mergeCell ref="AD44:AE44"/>
    <mergeCell ref="AF44:AG44"/>
    <mergeCell ref="AK44:AL44"/>
    <mergeCell ref="AF45:AG45"/>
    <mergeCell ref="AK45:AL45"/>
    <mergeCell ref="AM45:AN45"/>
    <mergeCell ref="AO45:AP45"/>
    <mergeCell ref="Z44:AA44"/>
    <mergeCell ref="X46:Y46"/>
    <mergeCell ref="Z46:AA46"/>
    <mergeCell ref="AB46:AC46"/>
    <mergeCell ref="AD46:AE46"/>
    <mergeCell ref="AF46:AG46"/>
    <mergeCell ref="AK46:AL46"/>
    <mergeCell ref="AM46:AN46"/>
    <mergeCell ref="AO46:AP46"/>
    <mergeCell ref="AM44:AN44"/>
    <mergeCell ref="B43:B47"/>
    <mergeCell ref="C43:C47"/>
    <mergeCell ref="D43:D47"/>
    <mergeCell ref="E43:E47"/>
    <mergeCell ref="F43:F47"/>
    <mergeCell ref="G43:G47"/>
    <mergeCell ref="AM40:AN40"/>
    <mergeCell ref="AO40:AP40"/>
    <mergeCell ref="X41:Y41"/>
    <mergeCell ref="Z41:AA41"/>
    <mergeCell ref="AB41:AC41"/>
    <mergeCell ref="AD41:AE41"/>
    <mergeCell ref="AF41:AG41"/>
    <mergeCell ref="AK41:AL41"/>
    <mergeCell ref="AM41:AN41"/>
    <mergeCell ref="AO41:AP41"/>
    <mergeCell ref="X40:Y40"/>
    <mergeCell ref="Z40:AA40"/>
    <mergeCell ref="AB40:AC40"/>
    <mergeCell ref="AD40:AE40"/>
    <mergeCell ref="AF40:AG40"/>
    <mergeCell ref="AK40:AL40"/>
    <mergeCell ref="L37:L41"/>
    <mergeCell ref="N37:N41"/>
    <mergeCell ref="O37:O41"/>
    <mergeCell ref="P37:P41"/>
    <mergeCell ref="Q37:Q41"/>
    <mergeCell ref="R37:R41"/>
    <mergeCell ref="AO43:AP43"/>
    <mergeCell ref="AO44:AP44"/>
    <mergeCell ref="X45:Y45"/>
    <mergeCell ref="Z45:AA45"/>
    <mergeCell ref="DP37:DP41"/>
    <mergeCell ref="DQ37:DQ41"/>
    <mergeCell ref="X38:Y38"/>
    <mergeCell ref="Z38:AA38"/>
    <mergeCell ref="AB38:AC38"/>
    <mergeCell ref="AD38:AE38"/>
    <mergeCell ref="AF38:AG38"/>
    <mergeCell ref="AK38:AL38"/>
    <mergeCell ref="AM38:AN38"/>
    <mergeCell ref="AO38:AP38"/>
    <mergeCell ref="DJ37:DJ41"/>
    <mergeCell ref="DK37:DK41"/>
    <mergeCell ref="DL37:DL41"/>
    <mergeCell ref="DM37:DM41"/>
    <mergeCell ref="DN37:DN41"/>
    <mergeCell ref="DO37:DO41"/>
    <mergeCell ref="CY37:CZ41"/>
    <mergeCell ref="DA37:DA41"/>
    <mergeCell ref="DB37:DB41"/>
    <mergeCell ref="DC37:DC41"/>
    <mergeCell ref="DD37:DD41"/>
    <mergeCell ref="DI37:DI41"/>
    <mergeCell ref="CQ37:CQ41"/>
    <mergeCell ref="CS37:CS41"/>
    <mergeCell ref="CT37:CT41"/>
    <mergeCell ref="CU37:CU41"/>
    <mergeCell ref="CV37:CV41"/>
    <mergeCell ref="CW37:CX41"/>
    <mergeCell ref="CK37:CK41"/>
    <mergeCell ref="CL37:CL41"/>
    <mergeCell ref="CM37:CM41"/>
    <mergeCell ref="CN37:CN41"/>
    <mergeCell ref="CO37:CO41"/>
    <mergeCell ref="CP37:CP41"/>
    <mergeCell ref="CA37:CA41"/>
    <mergeCell ref="CB37:CB41"/>
    <mergeCell ref="CC37:CC41"/>
    <mergeCell ref="CD37:CD41"/>
    <mergeCell ref="CI37:CI41"/>
    <mergeCell ref="CJ37:CJ41"/>
    <mergeCell ref="BT37:BT41"/>
    <mergeCell ref="BU37:BU41"/>
    <mergeCell ref="BW37:BW41"/>
    <mergeCell ref="BX37:BX41"/>
    <mergeCell ref="BY37:BY41"/>
    <mergeCell ref="BZ37:BZ41"/>
    <mergeCell ref="BM37:BM41"/>
    <mergeCell ref="BN37:BN41"/>
    <mergeCell ref="BO37:BO41"/>
    <mergeCell ref="BP37:BP41"/>
    <mergeCell ref="BQ37:BQ41"/>
    <mergeCell ref="BS37:BS41"/>
    <mergeCell ref="E31:E35"/>
    <mergeCell ref="AX37:AX41"/>
    <mergeCell ref="AY37:AY41"/>
    <mergeCell ref="AZ37:AZ41"/>
    <mergeCell ref="BA37:BA41"/>
    <mergeCell ref="BB37:BB41"/>
    <mergeCell ref="BL37:BL41"/>
    <mergeCell ref="AF37:AG37"/>
    <mergeCell ref="AJ37:AJ41"/>
    <mergeCell ref="AK37:AL37"/>
    <mergeCell ref="AM37:AN37"/>
    <mergeCell ref="AO37:AP37"/>
    <mergeCell ref="AW37:AW41"/>
    <mergeCell ref="AF39:AG39"/>
    <mergeCell ref="AK39:AL39"/>
    <mergeCell ref="AM39:AN39"/>
    <mergeCell ref="AO39:AP39"/>
    <mergeCell ref="S37:S41"/>
    <mergeCell ref="W37:W41"/>
    <mergeCell ref="X37:Y37"/>
    <mergeCell ref="Z37:AA37"/>
    <mergeCell ref="AB37:AC37"/>
    <mergeCell ref="AD37:AE37"/>
    <mergeCell ref="X39:Y39"/>
    <mergeCell ref="Z39:AA39"/>
    <mergeCell ref="AB39:AC39"/>
    <mergeCell ref="AD39:AE39"/>
    <mergeCell ref="AF32:AG32"/>
    <mergeCell ref="AK32:AL32"/>
    <mergeCell ref="Q31:Q35"/>
    <mergeCell ref="R31:R35"/>
    <mergeCell ref="S31:S35"/>
    <mergeCell ref="CU31:CU35"/>
    <mergeCell ref="AM35:AN35"/>
    <mergeCell ref="AO35:AP35"/>
    <mergeCell ref="B37:B41"/>
    <mergeCell ref="C37:C41"/>
    <mergeCell ref="D37:D41"/>
    <mergeCell ref="E37:E41"/>
    <mergeCell ref="F37:F41"/>
    <mergeCell ref="G37:G41"/>
    <mergeCell ref="J37:J41"/>
    <mergeCell ref="K37:K41"/>
    <mergeCell ref="X35:Y35"/>
    <mergeCell ref="Z35:AA35"/>
    <mergeCell ref="AB35:AC35"/>
    <mergeCell ref="AD35:AE35"/>
    <mergeCell ref="AF35:AG35"/>
    <mergeCell ref="AK35:AL35"/>
    <mergeCell ref="AB34:AC34"/>
    <mergeCell ref="AD34:AE34"/>
    <mergeCell ref="AF34:AG34"/>
    <mergeCell ref="AK34:AL34"/>
    <mergeCell ref="AM34:AN34"/>
    <mergeCell ref="AO34:AP34"/>
    <mergeCell ref="J31:J35"/>
    <mergeCell ref="K31:K35"/>
    <mergeCell ref="L31:L35"/>
    <mergeCell ref="N31:N35"/>
    <mergeCell ref="O31:O35"/>
    <mergeCell ref="P31:P35"/>
    <mergeCell ref="B31:B35"/>
    <mergeCell ref="C31:C35"/>
    <mergeCell ref="D31:D35"/>
    <mergeCell ref="CD31:CD35"/>
    <mergeCell ref="AM32:AN32"/>
    <mergeCell ref="AO32:AP32"/>
    <mergeCell ref="X33:Y33"/>
    <mergeCell ref="Z33:AA33"/>
    <mergeCell ref="AB33:AC33"/>
    <mergeCell ref="AD33:AE33"/>
    <mergeCell ref="AF33:AG33"/>
    <mergeCell ref="AK33:AL33"/>
    <mergeCell ref="AM33:AN33"/>
    <mergeCell ref="AO33:AP33"/>
    <mergeCell ref="W31:W35"/>
    <mergeCell ref="X31:Y31"/>
    <mergeCell ref="Z31:AA31"/>
    <mergeCell ref="X32:Y32"/>
    <mergeCell ref="Z32:AA32"/>
    <mergeCell ref="X34:Y34"/>
    <mergeCell ref="Z34:AA34"/>
    <mergeCell ref="F31:F35"/>
    <mergeCell ref="G31:G35"/>
    <mergeCell ref="DL31:DL35"/>
    <mergeCell ref="DM31:DM35"/>
    <mergeCell ref="DN31:DN35"/>
    <mergeCell ref="DO31:DO35"/>
    <mergeCell ref="DP31:DP35"/>
    <mergeCell ref="DQ31:DQ35"/>
    <mergeCell ref="DF31:DF35"/>
    <mergeCell ref="DG31:DG35"/>
    <mergeCell ref="DH31:DH35"/>
    <mergeCell ref="DI31:DI35"/>
    <mergeCell ref="DJ31:DJ35"/>
    <mergeCell ref="DK31:DK35"/>
    <mergeCell ref="CY31:CZ35"/>
    <mergeCell ref="DA31:DA35"/>
    <mergeCell ref="DB31:DB35"/>
    <mergeCell ref="DC31:DC35"/>
    <mergeCell ref="DD31:DD35"/>
    <mergeCell ref="DE31:DE35"/>
    <mergeCell ref="BX31:BX35"/>
    <mergeCell ref="BB31:BB35"/>
    <mergeCell ref="BL31:BL35"/>
    <mergeCell ref="BM31:BM35"/>
    <mergeCell ref="BN31:BN35"/>
    <mergeCell ref="BO31:BO35"/>
    <mergeCell ref="BP31:BP35"/>
    <mergeCell ref="AO31:AP31"/>
    <mergeCell ref="AW31:AW35"/>
    <mergeCell ref="AX31:AX35"/>
    <mergeCell ref="AY31:AY35"/>
    <mergeCell ref="AZ31:AZ35"/>
    <mergeCell ref="BA31:BA35"/>
    <mergeCell ref="CV31:CV35"/>
    <mergeCell ref="BQ31:BQ35"/>
    <mergeCell ref="BS31:BS35"/>
    <mergeCell ref="BT31:BT35"/>
    <mergeCell ref="BU31:BU35"/>
    <mergeCell ref="BW31:BW35"/>
    <mergeCell ref="CW31:CX35"/>
    <mergeCell ref="CK31:CK35"/>
    <mergeCell ref="CL31:CL35"/>
    <mergeCell ref="CM31:CM35"/>
    <mergeCell ref="CN31:CN35"/>
    <mergeCell ref="CO31:CO35"/>
    <mergeCell ref="CP31:CP35"/>
    <mergeCell ref="CE31:CE35"/>
    <mergeCell ref="CF31:CF35"/>
    <mergeCell ref="CG31:CG35"/>
    <mergeCell ref="CH31:CH35"/>
    <mergeCell ref="CI31:CI35"/>
    <mergeCell ref="CJ31:CJ35"/>
    <mergeCell ref="BY31:BY35"/>
    <mergeCell ref="BZ31:BZ35"/>
    <mergeCell ref="CA31:CA35"/>
    <mergeCell ref="CB31:CB35"/>
    <mergeCell ref="CC31:CC35"/>
    <mergeCell ref="CQ31:CQ35"/>
    <mergeCell ref="CS31:CS35"/>
    <mergeCell ref="CT31:CT35"/>
    <mergeCell ref="X29:Y29"/>
    <mergeCell ref="Z29:AA29"/>
    <mergeCell ref="AB29:AC29"/>
    <mergeCell ref="AD29:AE29"/>
    <mergeCell ref="AF29:AG29"/>
    <mergeCell ref="AK29:AL29"/>
    <mergeCell ref="AM29:AN29"/>
    <mergeCell ref="AO29:AP29"/>
    <mergeCell ref="X28:Y28"/>
    <mergeCell ref="Z28:AA28"/>
    <mergeCell ref="AB28:AC28"/>
    <mergeCell ref="AD28:AE28"/>
    <mergeCell ref="AF28:AG28"/>
    <mergeCell ref="AK28:AL28"/>
    <mergeCell ref="L25:L29"/>
    <mergeCell ref="N25:N29"/>
    <mergeCell ref="O25:O29"/>
    <mergeCell ref="P25:P29"/>
    <mergeCell ref="Q25:Q29"/>
    <mergeCell ref="R25:R29"/>
    <mergeCell ref="S25:S29"/>
    <mergeCell ref="W25:W29"/>
    <mergeCell ref="X25:Y25"/>
    <mergeCell ref="Z25:AA25"/>
    <mergeCell ref="AB25:AC25"/>
    <mergeCell ref="AD25:AE25"/>
    <mergeCell ref="X27:Y27"/>
    <mergeCell ref="Z27:AA27"/>
    <mergeCell ref="AB27:AC27"/>
    <mergeCell ref="AD27:AE27"/>
    <mergeCell ref="AB31:AC31"/>
    <mergeCell ref="AD31:AE31"/>
    <mergeCell ref="AF31:AG31"/>
    <mergeCell ref="AJ31:AJ35"/>
    <mergeCell ref="AK31:AL31"/>
    <mergeCell ref="AM31:AN31"/>
    <mergeCell ref="AB32:AC32"/>
    <mergeCell ref="AD32:AE32"/>
    <mergeCell ref="DP25:DP29"/>
    <mergeCell ref="DQ25:DQ29"/>
    <mergeCell ref="X26:Y26"/>
    <mergeCell ref="Z26:AA26"/>
    <mergeCell ref="AB26:AC26"/>
    <mergeCell ref="AD26:AE26"/>
    <mergeCell ref="AF26:AG26"/>
    <mergeCell ref="AK26:AL26"/>
    <mergeCell ref="AM26:AN26"/>
    <mergeCell ref="AO26:AP26"/>
    <mergeCell ref="DJ25:DJ29"/>
    <mergeCell ref="DK25:DK29"/>
    <mergeCell ref="DL25:DL29"/>
    <mergeCell ref="DM25:DM29"/>
    <mergeCell ref="DN25:DN29"/>
    <mergeCell ref="DO25:DO29"/>
    <mergeCell ref="CY25:CZ29"/>
    <mergeCell ref="DA25:DA29"/>
    <mergeCell ref="DB25:DB29"/>
    <mergeCell ref="DC25:DC29"/>
    <mergeCell ref="DD25:DD29"/>
    <mergeCell ref="DI25:DI29"/>
    <mergeCell ref="CQ25:CQ29"/>
    <mergeCell ref="CS25:CS29"/>
    <mergeCell ref="CT25:CT29"/>
    <mergeCell ref="CU25:CU29"/>
    <mergeCell ref="CV25:CV29"/>
    <mergeCell ref="CW25:CX29"/>
    <mergeCell ref="CK25:CK29"/>
    <mergeCell ref="CL25:CL29"/>
    <mergeCell ref="CM25:CM29"/>
    <mergeCell ref="CN25:CN29"/>
    <mergeCell ref="CO25:CO29"/>
    <mergeCell ref="CP25:CP29"/>
    <mergeCell ref="CA25:CA29"/>
    <mergeCell ref="CB25:CB29"/>
    <mergeCell ref="CC25:CC29"/>
    <mergeCell ref="CD25:CD29"/>
    <mergeCell ref="CI25:CI29"/>
    <mergeCell ref="CJ25:CJ29"/>
    <mergeCell ref="BT25:BT29"/>
    <mergeCell ref="BU25:BU29"/>
    <mergeCell ref="BW25:BW29"/>
    <mergeCell ref="BX25:BX29"/>
    <mergeCell ref="BY25:BY29"/>
    <mergeCell ref="BZ25:BZ29"/>
    <mergeCell ref="BM25:BM29"/>
    <mergeCell ref="BN25:BN29"/>
    <mergeCell ref="BO25:BO29"/>
    <mergeCell ref="BP25:BP29"/>
    <mergeCell ref="BQ25:BQ29"/>
    <mergeCell ref="BS25:BS29"/>
    <mergeCell ref="AX25:AX29"/>
    <mergeCell ref="AY25:AY29"/>
    <mergeCell ref="AZ25:AZ29"/>
    <mergeCell ref="BA25:BA29"/>
    <mergeCell ref="BB25:BB29"/>
    <mergeCell ref="BL25:BL29"/>
    <mergeCell ref="AF25:AG25"/>
    <mergeCell ref="AJ25:AJ29"/>
    <mergeCell ref="AK25:AL25"/>
    <mergeCell ref="AM25:AN25"/>
    <mergeCell ref="AO25:AP25"/>
    <mergeCell ref="AW25:AW29"/>
    <mergeCell ref="AF27:AG27"/>
    <mergeCell ref="AK27:AL27"/>
    <mergeCell ref="AM27:AN27"/>
    <mergeCell ref="AO27:AP27"/>
    <mergeCell ref="AM28:AN28"/>
    <mergeCell ref="AO28:AP28"/>
    <mergeCell ref="AO23:AP23"/>
    <mergeCell ref="B25:B29"/>
    <mergeCell ref="C25:C29"/>
    <mergeCell ref="D25:D29"/>
    <mergeCell ref="E25:E29"/>
    <mergeCell ref="F25:F29"/>
    <mergeCell ref="G25:G29"/>
    <mergeCell ref="J25:J29"/>
    <mergeCell ref="K25:K29"/>
    <mergeCell ref="X23:Y23"/>
    <mergeCell ref="Z23:AA23"/>
    <mergeCell ref="AB23:AC23"/>
    <mergeCell ref="AD23:AE23"/>
    <mergeCell ref="AF23:AG23"/>
    <mergeCell ref="AK23:AL23"/>
    <mergeCell ref="AM21:AN21"/>
    <mergeCell ref="AO21:AP21"/>
    <mergeCell ref="X22:Y22"/>
    <mergeCell ref="Z22:AA22"/>
    <mergeCell ref="AB22:AC22"/>
    <mergeCell ref="AD22:AE22"/>
    <mergeCell ref="AF22:AG22"/>
    <mergeCell ref="AK22:AL22"/>
    <mergeCell ref="AM22:AN22"/>
    <mergeCell ref="AO22:AP22"/>
    <mergeCell ref="S19:S23"/>
    <mergeCell ref="W19:W23"/>
    <mergeCell ref="X19:Y19"/>
    <mergeCell ref="Z19:AA19"/>
    <mergeCell ref="AB19:AC19"/>
    <mergeCell ref="AD19:AE19"/>
    <mergeCell ref="B19:B23"/>
    <mergeCell ref="DN19:DN23"/>
    <mergeCell ref="DO19:DO23"/>
    <mergeCell ref="DP19:DP23"/>
    <mergeCell ref="DQ19:DQ23"/>
    <mergeCell ref="X20:Y20"/>
    <mergeCell ref="Z20:AA20"/>
    <mergeCell ref="AB20:AC20"/>
    <mergeCell ref="AD20:AE20"/>
    <mergeCell ref="AF20:AG20"/>
    <mergeCell ref="AK20:AL20"/>
    <mergeCell ref="DH19:DH23"/>
    <mergeCell ref="DI19:DI23"/>
    <mergeCell ref="DJ19:DJ23"/>
    <mergeCell ref="DK19:DK23"/>
    <mergeCell ref="DL19:DL23"/>
    <mergeCell ref="DM19:DM23"/>
    <mergeCell ref="DB19:DB23"/>
    <mergeCell ref="DC19:DC23"/>
    <mergeCell ref="DD19:DD23"/>
    <mergeCell ref="DE19:DE23"/>
    <mergeCell ref="DF19:DF23"/>
    <mergeCell ref="DG19:DG23"/>
    <mergeCell ref="CT19:CT23"/>
    <mergeCell ref="CU19:CU23"/>
    <mergeCell ref="CV19:CV23"/>
    <mergeCell ref="CW19:CX23"/>
    <mergeCell ref="CY19:CZ23"/>
    <mergeCell ref="DA19:DA23"/>
    <mergeCell ref="CM19:CM23"/>
    <mergeCell ref="CN19:CN23"/>
    <mergeCell ref="CO19:CO23"/>
    <mergeCell ref="CP19:CP23"/>
    <mergeCell ref="BL19:BL23"/>
    <mergeCell ref="AF19:AG19"/>
    <mergeCell ref="AJ19:AJ23"/>
    <mergeCell ref="AK19:AL19"/>
    <mergeCell ref="AM19:AN19"/>
    <mergeCell ref="AO19:AP19"/>
    <mergeCell ref="AW19:AW23"/>
    <mergeCell ref="AM20:AN20"/>
    <mergeCell ref="AO20:AP20"/>
    <mergeCell ref="AF21:AG21"/>
    <mergeCell ref="AK21:AL21"/>
    <mergeCell ref="CQ19:CQ23"/>
    <mergeCell ref="CS19:CS23"/>
    <mergeCell ref="CG19:CG23"/>
    <mergeCell ref="CH19:CH23"/>
    <mergeCell ref="CI19:CI23"/>
    <mergeCell ref="CJ19:CJ23"/>
    <mergeCell ref="CK19:CK23"/>
    <mergeCell ref="CL19:CL23"/>
    <mergeCell ref="CA19:CA23"/>
    <mergeCell ref="CB19:CB23"/>
    <mergeCell ref="CC19:CC23"/>
    <mergeCell ref="CD19:CD23"/>
    <mergeCell ref="CE19:CE23"/>
    <mergeCell ref="CF19:CF23"/>
    <mergeCell ref="BT19:BT23"/>
    <mergeCell ref="BU19:BU23"/>
    <mergeCell ref="BW19:BW23"/>
    <mergeCell ref="BX19:BX23"/>
    <mergeCell ref="BY19:BY23"/>
    <mergeCell ref="BZ19:BZ23"/>
    <mergeCell ref="AM23:AN23"/>
    <mergeCell ref="C19:C23"/>
    <mergeCell ref="D19:D23"/>
    <mergeCell ref="E19:E23"/>
    <mergeCell ref="F19:F23"/>
    <mergeCell ref="G19:G23"/>
    <mergeCell ref="J19:J23"/>
    <mergeCell ref="K19:K23"/>
    <mergeCell ref="I13:I18"/>
    <mergeCell ref="J13:J18"/>
    <mergeCell ref="K13:K18"/>
    <mergeCell ref="L13:L18"/>
    <mergeCell ref="N13:S14"/>
    <mergeCell ref="N15:N18"/>
    <mergeCell ref="O15:P18"/>
    <mergeCell ref="Q15:R18"/>
    <mergeCell ref="S15:S18"/>
    <mergeCell ref="C13:C18"/>
    <mergeCell ref="D13:D18"/>
    <mergeCell ref="E13:E18"/>
    <mergeCell ref="CS16:CV16"/>
    <mergeCell ref="CW16:CZ16"/>
    <mergeCell ref="DA16:DD16"/>
    <mergeCell ref="DE16:DH16"/>
    <mergeCell ref="DI16:DL16"/>
    <mergeCell ref="DM16:DP16"/>
    <mergeCell ref="BW16:BZ16"/>
    <mergeCell ref="CA16:CD16"/>
    <mergeCell ref="CE16:CH16"/>
    <mergeCell ref="X21:Y21"/>
    <mergeCell ref="Z21:AA21"/>
    <mergeCell ref="AB21:AC21"/>
    <mergeCell ref="AD21:AE21"/>
    <mergeCell ref="L19:L23"/>
    <mergeCell ref="N19:N23"/>
    <mergeCell ref="O19:O23"/>
    <mergeCell ref="P19:P23"/>
    <mergeCell ref="Q19:Q23"/>
    <mergeCell ref="R19:R23"/>
    <mergeCell ref="CW18:CX18"/>
    <mergeCell ref="CY18:CZ18"/>
    <mergeCell ref="BM19:BM23"/>
    <mergeCell ref="BN19:BN23"/>
    <mergeCell ref="BO19:BO23"/>
    <mergeCell ref="BP19:BP23"/>
    <mergeCell ref="BQ19:BQ23"/>
    <mergeCell ref="BS19:BS23"/>
    <mergeCell ref="AX19:AX23"/>
    <mergeCell ref="AY19:AY23"/>
    <mergeCell ref="AZ19:AZ23"/>
    <mergeCell ref="BA19:BA23"/>
    <mergeCell ref="BB19:BB23"/>
    <mergeCell ref="CI16:CL16"/>
    <mergeCell ref="CM16:CP16"/>
    <mergeCell ref="CQ16:CQ18"/>
    <mergeCell ref="CE17:CH17"/>
    <mergeCell ref="CI17:CL17"/>
    <mergeCell ref="CM17:CP17"/>
    <mergeCell ref="AW16:AW18"/>
    <mergeCell ref="AX16:AX18"/>
    <mergeCell ref="AY16:AY18"/>
    <mergeCell ref="AZ16:AZ18"/>
    <mergeCell ref="BL16:BQ17"/>
    <mergeCell ref="BS16:BU17"/>
    <mergeCell ref="AQ15:AU16"/>
    <mergeCell ref="BW15:CD15"/>
    <mergeCell ref="CI15:CQ15"/>
    <mergeCell ref="CS15:DQ15"/>
    <mergeCell ref="DS15:DV16"/>
    <mergeCell ref="CS17:CV17"/>
    <mergeCell ref="CW17:CZ17"/>
    <mergeCell ref="DA17:DD17"/>
    <mergeCell ref="DE17:DH17"/>
    <mergeCell ref="DI17:DL17"/>
    <mergeCell ref="DM17:DP17"/>
    <mergeCell ref="AS17:AS18"/>
    <mergeCell ref="AT17:AT18"/>
    <mergeCell ref="AU17:AU18"/>
    <mergeCell ref="BF17:BJ17"/>
    <mergeCell ref="BW17:BZ17"/>
    <mergeCell ref="CA17:CD17"/>
    <mergeCell ref="BF18:BJ18"/>
    <mergeCell ref="DQ16:DQ18"/>
    <mergeCell ref="AQ17:AQ18"/>
    <mergeCell ref="BW11:DQ11"/>
    <mergeCell ref="DS11:DV14"/>
    <mergeCell ref="B12:L12"/>
    <mergeCell ref="N12:S12"/>
    <mergeCell ref="U12:AU12"/>
    <mergeCell ref="AW12:BJ12"/>
    <mergeCell ref="BW12:DQ12"/>
    <mergeCell ref="B13:B18"/>
    <mergeCell ref="B9:H9"/>
    <mergeCell ref="I9:P9"/>
    <mergeCell ref="B10:AB10"/>
    <mergeCell ref="B11:L11"/>
    <mergeCell ref="N11:S11"/>
    <mergeCell ref="U11:AU11"/>
    <mergeCell ref="X16:AC16"/>
    <mergeCell ref="AD16:AG16"/>
    <mergeCell ref="AH16:AH18"/>
    <mergeCell ref="AK16:AL16"/>
    <mergeCell ref="AM16:AN16"/>
    <mergeCell ref="U15:U18"/>
    <mergeCell ref="V15:W16"/>
    <mergeCell ref="X15:AH15"/>
    <mergeCell ref="AI15:AI18"/>
    <mergeCell ref="AJ15:AJ18"/>
    <mergeCell ref="AK15:AP15"/>
    <mergeCell ref="AO16:AP16"/>
    <mergeCell ref="AW13:BJ13"/>
    <mergeCell ref="BW13:CQ14"/>
    <mergeCell ref="CS13:DQ14"/>
    <mergeCell ref="U14:AU14"/>
    <mergeCell ref="AW14:AX15"/>
    <mergeCell ref="AY14:AZ15"/>
    <mergeCell ref="B6:H6"/>
    <mergeCell ref="I6:P6"/>
    <mergeCell ref="B7:H7"/>
    <mergeCell ref="I7:P7"/>
    <mergeCell ref="B8:H8"/>
    <mergeCell ref="I8:P8"/>
    <mergeCell ref="B2:D4"/>
    <mergeCell ref="E2:I4"/>
    <mergeCell ref="J2:K2"/>
    <mergeCell ref="M2:P4"/>
    <mergeCell ref="J3:K3"/>
    <mergeCell ref="J4:K4"/>
    <mergeCell ref="F13:F18"/>
    <mergeCell ref="G13:G18"/>
    <mergeCell ref="H13:H18"/>
    <mergeCell ref="AW11:BJ11"/>
    <mergeCell ref="BL11:BU13"/>
    <mergeCell ref="BA14:BA18"/>
    <mergeCell ref="BB14:BB18"/>
    <mergeCell ref="BF14:BJ16"/>
    <mergeCell ref="BL14:BU15"/>
    <mergeCell ref="U13:AU13"/>
    <mergeCell ref="V17:V18"/>
    <mergeCell ref="W17:W18"/>
    <mergeCell ref="X17:Y17"/>
    <mergeCell ref="Z17:AA17"/>
    <mergeCell ref="AB17:AC17"/>
    <mergeCell ref="AD17:AE17"/>
    <mergeCell ref="AF17:AG17"/>
    <mergeCell ref="AR17:AR18"/>
  </mergeCells>
  <conditionalFormatting sqref="V25:V29 V67:V71 V73:V77 V19:V23">
    <cfRule type="cellIs" dxfId="1297" priority="1308" operator="equal">
      <formula>"X"</formula>
    </cfRule>
  </conditionalFormatting>
  <conditionalFormatting sqref="AK19:AL23 AK25:AL29 AK67:AL71 AK73:AL77">
    <cfRule type="cellIs" dxfId="1296" priority="1306" operator="equal">
      <formula>"NO"</formula>
    </cfRule>
    <cfRule type="cellIs" dxfId="1295" priority="1307" operator="equal">
      <formula>"SI"</formula>
    </cfRule>
  </conditionalFormatting>
  <conditionalFormatting sqref="AM19:AN23 AM25:AN29 AM67:AN71 AM73:AN77">
    <cfRule type="cellIs" dxfId="1294" priority="1304" operator="equal">
      <formula>"ALE"</formula>
    </cfRule>
    <cfRule type="cellIs" dxfId="1293" priority="1305" operator="equal">
      <formula>"CON"</formula>
    </cfRule>
  </conditionalFormatting>
  <conditionalFormatting sqref="AD19:AE23">
    <cfRule type="cellIs" dxfId="1292" priority="1303" operator="equal">
      <formula>25</formula>
    </cfRule>
  </conditionalFormatting>
  <conditionalFormatting sqref="AF19:AG23">
    <cfRule type="cellIs" dxfId="1291" priority="1302" operator="equal">
      <formula>15</formula>
    </cfRule>
  </conditionalFormatting>
  <conditionalFormatting sqref="CA25:CP29 CA67:CP71 CA73:CP77 CA19:CP23">
    <cfRule type="cellIs" dxfId="1290" priority="1300" operator="equal">
      <formula>"NO"</formula>
    </cfRule>
    <cfRule type="cellIs" dxfId="1289" priority="1301" operator="equal">
      <formula>"SI"</formula>
    </cfRule>
  </conditionalFormatting>
  <conditionalFormatting sqref="DA25:DP29 DA67:DP71 DA73:DP77 DA19:DP23">
    <cfRule type="cellIs" dxfId="1288" priority="1298" operator="equal">
      <formula>"NO"</formula>
    </cfRule>
    <cfRule type="cellIs" dxfId="1287" priority="1299" operator="equal">
      <formula>"SI"</formula>
    </cfRule>
  </conditionalFormatting>
  <conditionalFormatting sqref="V19:V23 V25:V29 V67:V71 V73:V77">
    <cfRule type="cellIs" dxfId="1286" priority="1250" operator="equal">
      <formula>"Y"</formula>
    </cfRule>
  </conditionalFormatting>
  <conditionalFormatting sqref="AI67:AI71 AI73:AI77 AI19:AI23 AI25:AI29">
    <cfRule type="cellIs" dxfId="1285" priority="1294" operator="equal">
      <formula>0</formula>
    </cfRule>
    <cfRule type="cellIs" dxfId="1284" priority="1295" operator="between">
      <formula>"0.1"</formula>
      <formula>100</formula>
    </cfRule>
    <cfRule type="cellIs" dxfId="1283" priority="1296" operator="between">
      <formula>0</formula>
      <formula>100</formula>
    </cfRule>
    <cfRule type="cellIs" dxfId="1282" priority="1297" operator="between">
      <formula>0</formula>
      <formula>100</formula>
    </cfRule>
  </conditionalFormatting>
  <conditionalFormatting sqref="BB19 BB25 BB67 BB73">
    <cfRule type="cellIs" dxfId="1281" priority="1293" stopIfTrue="1" operator="equal">
      <formula>"SI"</formula>
    </cfRule>
  </conditionalFormatting>
  <conditionalFormatting sqref="AI19:AI23 AI67:AI71 AI73:AI77 AI25:AI29">
    <cfRule type="cellIs" dxfId="1280" priority="1292" operator="equal">
      <formula>0.58</formula>
    </cfRule>
  </conditionalFormatting>
  <conditionalFormatting sqref="AY19:AY23 AY25:AY29 AY67:AY71 AY73:AY77">
    <cfRule type="expression" dxfId="1279" priority="1266">
      <formula>"&lt;,2"</formula>
    </cfRule>
  </conditionalFormatting>
  <conditionalFormatting sqref="AW19:AW23 AW25:AW29 AW67:AW71 AW73:AW77">
    <cfRule type="expression" dxfId="1278" priority="1265">
      <formula>"&lt;,2"</formula>
    </cfRule>
  </conditionalFormatting>
  <conditionalFormatting sqref="BA19 BA25 BA67 BA73">
    <cfRule type="expression" dxfId="1277" priority="1267">
      <formula>$BD19=25</formula>
    </cfRule>
    <cfRule type="expression" dxfId="1276" priority="1268">
      <formula>$BD19=24</formula>
    </cfRule>
    <cfRule type="expression" dxfId="1275" priority="1269">
      <formula>$BD19=23</formula>
    </cfRule>
    <cfRule type="expression" dxfId="1274" priority="1270">
      <formula>$BD19=22</formula>
    </cfRule>
    <cfRule type="expression" dxfId="1273" priority="1271">
      <formula>$BD19=21</formula>
    </cfRule>
    <cfRule type="expression" dxfId="1272" priority="1272">
      <formula>$BD19=20</formula>
    </cfRule>
    <cfRule type="expression" dxfId="1271" priority="1273">
      <formula>$BD19=19</formula>
    </cfRule>
    <cfRule type="expression" dxfId="1270" priority="1274">
      <formula>$BD19=18</formula>
    </cfRule>
    <cfRule type="expression" dxfId="1269" priority="1275">
      <formula>$BD19=17</formula>
    </cfRule>
    <cfRule type="expression" dxfId="1268" priority="1276">
      <formula>$BD19=16</formula>
    </cfRule>
    <cfRule type="expression" dxfId="1267" priority="1277">
      <formula>$BD19=15</formula>
    </cfRule>
    <cfRule type="expression" dxfId="1266" priority="1278">
      <formula>$BD19=14</formula>
    </cfRule>
    <cfRule type="expression" dxfId="1265" priority="1279">
      <formula>$BD19=13</formula>
    </cfRule>
    <cfRule type="expression" dxfId="1264" priority="1280">
      <formula>$BD19=12</formula>
    </cfRule>
    <cfRule type="expression" dxfId="1263" priority="1281">
      <formula>$BD19=11</formula>
    </cfRule>
    <cfRule type="expression" dxfId="1262" priority="1282">
      <formula>$BD19=10</formula>
    </cfRule>
    <cfRule type="expression" dxfId="1261" priority="1283">
      <formula>$BD19=9</formula>
    </cfRule>
    <cfRule type="expression" dxfId="1260" priority="1284">
      <formula>$BD19=8</formula>
    </cfRule>
    <cfRule type="expression" dxfId="1259" priority="1285">
      <formula>$BD19=7</formula>
    </cfRule>
    <cfRule type="expression" dxfId="1258" priority="1286">
      <formula>$BD19=6</formula>
    </cfRule>
    <cfRule type="expression" dxfId="1257" priority="1287">
      <formula>$BD19=5</formula>
    </cfRule>
    <cfRule type="expression" dxfId="1256" priority="1288">
      <formula>$BD19=4</formula>
    </cfRule>
    <cfRule type="expression" dxfId="1255" priority="1289">
      <formula>$BD19=3</formula>
    </cfRule>
    <cfRule type="expression" dxfId="1254" priority="1290">
      <formula>$BD19=2</formula>
    </cfRule>
    <cfRule type="expression" dxfId="1253" priority="1291">
      <formula>$BD19=1</formula>
    </cfRule>
  </conditionalFormatting>
  <conditionalFormatting sqref="AX19:AX23 AX25:AX29 AX67:AX71 AX73:AX77">
    <cfRule type="beginsWith" dxfId="1252" priority="1260" operator="beginsWith" text="MUY ALTA">
      <formula>LEFT(AX19,LEN("MUY ALTA"))="MUY ALTA"</formula>
    </cfRule>
    <cfRule type="beginsWith" dxfId="1251" priority="1261" operator="beginsWith" text="ALTA">
      <formula>LEFT(AX19,LEN("ALTA"))="ALTA"</formula>
    </cfRule>
    <cfRule type="beginsWith" dxfId="1250" priority="1262" operator="beginsWith" text="MEDIA">
      <formula>LEFT(AX19,LEN("MEDIA"))="MEDIA"</formula>
    </cfRule>
    <cfRule type="beginsWith" dxfId="1249" priority="1263" operator="beginsWith" text="BAJA">
      <formula>LEFT(AX19,LEN("BAJA"))="BAJA"</formula>
    </cfRule>
    <cfRule type="beginsWith" dxfId="1248" priority="1264" operator="beginsWith" text="MUY BAJA">
      <formula>LEFT(AX19,LEN("MUY BAJA"))="MUY BAJA"</formula>
    </cfRule>
  </conditionalFormatting>
  <conditionalFormatting sqref="AZ19:AZ23 AZ25:AZ29 AZ67:AZ71 AZ73:AZ77">
    <cfRule type="beginsWith" dxfId="1247" priority="1255" operator="beginsWith" text="MUY ALTA">
      <formula>LEFT(AZ19,LEN("MUY ALTA"))="MUY ALTA"</formula>
    </cfRule>
    <cfRule type="beginsWith" dxfId="1246" priority="1256" operator="beginsWith" text="ALTA">
      <formula>LEFT(AZ19,LEN("ALTA"))="ALTA"</formula>
    </cfRule>
    <cfRule type="beginsWith" dxfId="1245" priority="1257" operator="beginsWith" text="MEDIA">
      <formula>LEFT(AZ19,LEN("MEDIA"))="MEDIA"</formula>
    </cfRule>
    <cfRule type="beginsWith" dxfId="1244" priority="1258" operator="beginsWith" text="BAJA">
      <formula>LEFT(AZ19,LEN("BAJA"))="BAJA"</formula>
    </cfRule>
    <cfRule type="beginsWith" dxfId="1243" priority="1259" operator="beginsWith" text="MUY BAJA">
      <formula>LEFT(AZ19,LEN("MUY BAJA"))="MUY BAJA"</formula>
    </cfRule>
  </conditionalFormatting>
  <conditionalFormatting sqref="AO19:AP23 AO25:AP29 AO67:AP71 AO73:AP77">
    <cfRule type="cellIs" dxfId="1242" priority="1254" operator="equal">
      <formula>"NO"</formula>
    </cfRule>
  </conditionalFormatting>
  <conditionalFormatting sqref="BB19:BB23 BB25:BB29 BB67:BB71 BB73:BB77">
    <cfRule type="cellIs" dxfId="1241" priority="1251" operator="equal">
      <formula>"Evitar"</formula>
    </cfRule>
    <cfRule type="cellIs" dxfId="1240" priority="1252" operator="equal">
      <formula>"Aceptar"</formula>
    </cfRule>
    <cfRule type="cellIs" dxfId="1239" priority="1253" operator="equal">
      <formula>"Reducir"</formula>
    </cfRule>
  </conditionalFormatting>
  <conditionalFormatting sqref="CW19:CZ23">
    <cfRule type="cellIs" dxfId="1238" priority="1248" operator="equal">
      <formula>"NO"</formula>
    </cfRule>
    <cfRule type="cellIs" dxfId="1237" priority="1249" operator="equal">
      <formula>"SI"</formula>
    </cfRule>
  </conditionalFormatting>
  <conditionalFormatting sqref="CW25:CZ29">
    <cfRule type="cellIs" dxfId="1236" priority="1246" operator="equal">
      <formula>"NO"</formula>
    </cfRule>
    <cfRule type="cellIs" dxfId="1235" priority="1247" operator="equal">
      <formula>"SI"</formula>
    </cfRule>
  </conditionalFormatting>
  <conditionalFormatting sqref="CW73:CZ77">
    <cfRule type="cellIs" dxfId="1234" priority="1242" operator="equal">
      <formula>"NO"</formula>
    </cfRule>
    <cfRule type="cellIs" dxfId="1233" priority="1243" operator="equal">
      <formula>"SI"</formula>
    </cfRule>
  </conditionalFormatting>
  <conditionalFormatting sqref="CW67:CZ71">
    <cfRule type="cellIs" dxfId="1232" priority="1244" operator="equal">
      <formula>"NO"</formula>
    </cfRule>
    <cfRule type="cellIs" dxfId="1231" priority="1245" operator="equal">
      <formula>"SI"</formula>
    </cfRule>
  </conditionalFormatting>
  <conditionalFormatting sqref="S19">
    <cfRule type="expression" dxfId="1230" priority="1217">
      <formula>$T19=25</formula>
    </cfRule>
    <cfRule type="expression" dxfId="1229" priority="1218">
      <formula>$T19=24</formula>
    </cfRule>
    <cfRule type="expression" dxfId="1228" priority="1219">
      <formula>$T19=23</formula>
    </cfRule>
    <cfRule type="expression" dxfId="1227" priority="1220">
      <formula>$T19=22</formula>
    </cfRule>
    <cfRule type="expression" dxfId="1226" priority="1221">
      <formula>$T19=21</formula>
    </cfRule>
    <cfRule type="expression" dxfId="1225" priority="1222">
      <formula>$T19=20</formula>
    </cfRule>
    <cfRule type="expression" dxfId="1224" priority="1223">
      <formula>$T19=19</formula>
    </cfRule>
    <cfRule type="expression" dxfId="1223" priority="1224">
      <formula>$T19=18</formula>
    </cfRule>
    <cfRule type="expression" dxfId="1222" priority="1225">
      <formula>$T19=17</formula>
    </cfRule>
    <cfRule type="expression" dxfId="1221" priority="1226">
      <formula>$T19=16</formula>
    </cfRule>
    <cfRule type="expression" dxfId="1220" priority="1227">
      <formula>$T19=15</formula>
    </cfRule>
    <cfRule type="expression" dxfId="1219" priority="1228">
      <formula>$T19=14</formula>
    </cfRule>
    <cfRule type="expression" dxfId="1218" priority="1229">
      <formula>$T19=13</formula>
    </cfRule>
    <cfRule type="expression" dxfId="1217" priority="1230">
      <formula>$T19=12</formula>
    </cfRule>
    <cfRule type="expression" dxfId="1216" priority="1231">
      <formula>$T19=11</formula>
    </cfRule>
    <cfRule type="expression" dxfId="1215" priority="1232">
      <formula>$T19=10</formula>
    </cfRule>
    <cfRule type="expression" dxfId="1214" priority="1233">
      <formula>$T19=9</formula>
    </cfRule>
    <cfRule type="expression" dxfId="1213" priority="1234">
      <formula>$T19=8</formula>
    </cfRule>
    <cfRule type="expression" dxfId="1212" priority="1235">
      <formula>$T19=7</formula>
    </cfRule>
    <cfRule type="expression" dxfId="1211" priority="1236">
      <formula>$T19=6</formula>
    </cfRule>
    <cfRule type="expression" dxfId="1210" priority="1237">
      <formula>$T19=5</formula>
    </cfRule>
    <cfRule type="expression" dxfId="1209" priority="1238">
      <formula>$T19=4</formula>
    </cfRule>
    <cfRule type="expression" dxfId="1208" priority="1239">
      <formula>$T19=3</formula>
    </cfRule>
    <cfRule type="expression" dxfId="1207" priority="1240">
      <formula>$T19=2</formula>
    </cfRule>
    <cfRule type="expression" dxfId="1206" priority="1241">
      <formula>$T19=1</formula>
    </cfRule>
  </conditionalFormatting>
  <conditionalFormatting sqref="Q19:Q23">
    <cfRule type="expression" dxfId="1205" priority="1216">
      <formula>"&lt;,2"</formula>
    </cfRule>
  </conditionalFormatting>
  <conditionalFormatting sqref="R19:R23">
    <cfRule type="cellIs" dxfId="1204" priority="1208" operator="equal">
      <formula>20</formula>
    </cfRule>
    <cfRule type="cellIs" dxfId="1203" priority="1209" operator="equal">
      <formula>10</formula>
    </cfRule>
    <cfRule type="cellIs" dxfId="1202" priority="1210" operator="equal">
      <formula>5</formula>
    </cfRule>
    <cfRule type="cellIs" dxfId="1201" priority="1211" operator="equal">
      <formula>1</formula>
    </cfRule>
    <cfRule type="cellIs" dxfId="1200" priority="1212" operator="equal">
      <formula>0.8</formula>
    </cfRule>
    <cfRule type="cellIs" dxfId="1199" priority="1213" operator="equal">
      <formula>0.6</formula>
    </cfRule>
    <cfRule type="cellIs" dxfId="1198" priority="1214" operator="equal">
      <formula>0.4</formula>
    </cfRule>
    <cfRule type="cellIs" dxfId="1197" priority="1215" operator="equal">
      <formula>20%</formula>
    </cfRule>
  </conditionalFormatting>
  <conditionalFormatting sqref="P19:P23">
    <cfRule type="cellIs" dxfId="1196" priority="1207" operator="equal">
      <formula>0.2</formula>
    </cfRule>
  </conditionalFormatting>
  <conditionalFormatting sqref="O19:O23">
    <cfRule type="beginsWith" priority="1195" operator="beginsWith" text="La actividad que conlleva el riesgo se ejecuta como máximos 2 veces por año">
      <formula>LEFT(O19,LEN("La actividad que conlleva el riesgo se ejecuta como máximos 2 veces por año"))="La actividad que conlleva el riesgo se ejecuta como máximos 2 veces por año"</formula>
    </cfRule>
    <cfRule type="cellIs" dxfId="1195" priority="1196" operator="equal">
      <formula>"La actividad que conlleva el riesgo se ejecuta como máximos 2 veces por año"</formula>
    </cfRule>
    <cfRule type="cellIs" dxfId="1194" priority="1197" operator="equal">
      <formula>"La actividad que conlleva el riesgo se ejecuta como máximos 2 veces por año "</formula>
    </cfRule>
    <cfRule type="containsText" dxfId="1193" priority="1198" operator="containsText" text="La actividad que conlleva el riesgo se ejecuta como máximos 2 veces por año">
      <formula>NOT(ISERROR(SEARCH("La actividad que conlleva el riesgo se ejecuta como máximos 2 veces por año",O19)))</formula>
    </cfRule>
    <cfRule type="cellIs" dxfId="1192" priority="1199" operator="equal">
      <formula>"La actividad que conlleva el riesgo se ejecuta como máximos 2 veces por año"</formula>
    </cfRule>
    <cfRule type="cellIs" dxfId="1191" priority="1200" operator="equal">
      <formula>"La actividad que conlleva el riesgo se ejecuta como máximos 2 veces por año"</formula>
    </cfRule>
  </conditionalFormatting>
  <conditionalFormatting sqref="AD19:AE23">
    <cfRule type="expression" dxfId="1190" priority="1194">
      <formula>AF19=15</formula>
    </cfRule>
  </conditionalFormatting>
  <conditionalFormatting sqref="AF19:AG23">
    <cfRule type="expression" dxfId="1189" priority="1193">
      <formula>AD19=25</formula>
    </cfRule>
  </conditionalFormatting>
  <conditionalFormatting sqref="AB19:AC19">
    <cfRule type="expression" dxfId="1188" priority="1180">
      <formula>AB19=10</formula>
    </cfRule>
    <cfRule type="expression" dxfId="1187" priority="1181">
      <formula>Z19=15</formula>
    </cfRule>
    <cfRule type="expression" dxfId="1186" priority="1182">
      <formula>X19=25</formula>
    </cfRule>
    <cfRule type="cellIs" dxfId="1185" priority="1192" operator="equal">
      <formula>25</formula>
    </cfRule>
  </conditionalFormatting>
  <conditionalFormatting sqref="AB19:AC19">
    <cfRule type="expression" dxfId="1184" priority="1189">
      <formula>AD19=15</formula>
    </cfRule>
    <cfRule type="expression" dxfId="1183" priority="1190">
      <formula>AF19=10</formula>
    </cfRule>
    <cfRule type="expression" dxfId="1182" priority="1191">
      <formula>AD19=15</formula>
    </cfRule>
  </conditionalFormatting>
  <conditionalFormatting sqref="X19:Y19">
    <cfRule type="expression" dxfId="1181" priority="1186">
      <formula>AB19=10</formula>
    </cfRule>
    <cfRule type="expression" dxfId="1180" priority="1187">
      <formula>X19=25</formula>
    </cfRule>
    <cfRule type="expression" dxfId="1179" priority="1188">
      <formula>Z19=15</formula>
    </cfRule>
  </conditionalFormatting>
  <conditionalFormatting sqref="Z19:AA19">
    <cfRule type="expression" dxfId="1178" priority="1183">
      <formula>Z19=15</formula>
    </cfRule>
    <cfRule type="expression" dxfId="1177" priority="1184">
      <formula>AB19=10</formula>
    </cfRule>
    <cfRule type="expression" dxfId="1176" priority="1185">
      <formula>X19=25</formula>
    </cfRule>
  </conditionalFormatting>
  <conditionalFormatting sqref="AB20:AC23">
    <cfRule type="expression" dxfId="1175" priority="1167">
      <formula>AB20=10</formula>
    </cfRule>
    <cfRule type="expression" dxfId="1174" priority="1168">
      <formula>Z20=15</formula>
    </cfRule>
    <cfRule type="expression" dxfId="1173" priority="1169">
      <formula>X20=25</formula>
    </cfRule>
    <cfRule type="cellIs" dxfId="1172" priority="1179" operator="equal">
      <formula>25</formula>
    </cfRule>
  </conditionalFormatting>
  <conditionalFormatting sqref="AB20:AC23">
    <cfRule type="expression" dxfId="1171" priority="1176">
      <formula>AD20=15</formula>
    </cfRule>
    <cfRule type="expression" dxfId="1170" priority="1177">
      <formula>AF20=10</formula>
    </cfRule>
    <cfRule type="expression" dxfId="1169" priority="1178">
      <formula>AD20=15</formula>
    </cfRule>
  </conditionalFormatting>
  <conditionalFormatting sqref="X20:Y23">
    <cfRule type="expression" dxfId="1168" priority="1173">
      <formula>AB20=10</formula>
    </cfRule>
    <cfRule type="expression" dxfId="1167" priority="1174">
      <formula>X20=25</formula>
    </cfRule>
    <cfRule type="expression" dxfId="1166" priority="1175">
      <formula>Z20=15</formula>
    </cfRule>
  </conditionalFormatting>
  <conditionalFormatting sqref="Z20:AA23">
    <cfRule type="expression" dxfId="1165" priority="1170">
      <formula>Z20=15</formula>
    </cfRule>
    <cfRule type="expression" dxfId="1164" priority="1171">
      <formula>AB20=10</formula>
    </cfRule>
    <cfRule type="expression" dxfId="1163" priority="1172">
      <formula>X20=25</formula>
    </cfRule>
  </conditionalFormatting>
  <conditionalFormatting sqref="V19:V23">
    <cfRule type="expression" dxfId="1162" priority="1166">
      <formula>W19="X"</formula>
    </cfRule>
  </conditionalFormatting>
  <conditionalFormatting sqref="V25:V29">
    <cfRule type="expression" dxfId="1161" priority="1165">
      <formula>W25="X"</formula>
    </cfRule>
  </conditionalFormatting>
  <conditionalFormatting sqref="V25:V29">
    <cfRule type="expression" dxfId="1160" priority="1164">
      <formula>W25="X"</formula>
    </cfRule>
  </conditionalFormatting>
  <conditionalFormatting sqref="V67:V71">
    <cfRule type="expression" dxfId="1159" priority="1163">
      <formula>W67="X"</formula>
    </cfRule>
  </conditionalFormatting>
  <conditionalFormatting sqref="V67:V71">
    <cfRule type="expression" dxfId="1158" priority="1162">
      <formula>W67="X"</formula>
    </cfRule>
  </conditionalFormatting>
  <conditionalFormatting sqref="V73:V77">
    <cfRule type="expression" dxfId="1157" priority="1161">
      <formula>W73="X"</formula>
    </cfRule>
  </conditionalFormatting>
  <conditionalFormatting sqref="V73:V77">
    <cfRule type="expression" dxfId="1156" priority="1160">
      <formula>W73="X"</formula>
    </cfRule>
  </conditionalFormatting>
  <conditionalFormatting sqref="Q25:Q29">
    <cfRule type="expression" dxfId="1155" priority="1159">
      <formula>"&lt;,2"</formula>
    </cfRule>
  </conditionalFormatting>
  <conditionalFormatting sqref="R25:R29">
    <cfRule type="cellIs" dxfId="1154" priority="1151" operator="equal">
      <formula>20</formula>
    </cfRule>
    <cfRule type="cellIs" dxfId="1153" priority="1152" operator="equal">
      <formula>10</formula>
    </cfRule>
    <cfRule type="cellIs" dxfId="1152" priority="1153" operator="equal">
      <formula>5</formula>
    </cfRule>
    <cfRule type="cellIs" dxfId="1151" priority="1154" operator="equal">
      <formula>1</formula>
    </cfRule>
    <cfRule type="cellIs" dxfId="1150" priority="1155" operator="equal">
      <formula>0.8</formula>
    </cfRule>
    <cfRule type="cellIs" dxfId="1149" priority="1156" operator="equal">
      <formula>0.6</formula>
    </cfRule>
    <cfRule type="cellIs" dxfId="1148" priority="1157" operator="equal">
      <formula>0.4</formula>
    </cfRule>
    <cfRule type="cellIs" dxfId="1147" priority="1158" operator="equal">
      <formula>20%</formula>
    </cfRule>
  </conditionalFormatting>
  <conditionalFormatting sqref="P25:P29">
    <cfRule type="cellIs" dxfId="1146" priority="1150" operator="equal">
      <formula>0.2</formula>
    </cfRule>
  </conditionalFormatting>
  <conditionalFormatting sqref="O25:O29">
    <cfRule type="beginsWith" priority="1138" operator="beginsWith" text="La actividad que conlleva el riesgo se ejecuta como máximos 2 veces por año">
      <formula>LEFT(O25,LEN("La actividad que conlleva el riesgo se ejecuta como máximos 2 veces por año"))="La actividad que conlleva el riesgo se ejecuta como máximos 2 veces por año"</formula>
    </cfRule>
    <cfRule type="cellIs" dxfId="1145" priority="1139" operator="equal">
      <formula>"La actividad que conlleva el riesgo se ejecuta como máximos 2 veces por año"</formula>
    </cfRule>
    <cfRule type="cellIs" dxfId="1144" priority="1140" operator="equal">
      <formula>"La actividad que conlleva el riesgo se ejecuta como máximos 2 veces por año "</formula>
    </cfRule>
    <cfRule type="containsText" dxfId="1143" priority="1141" operator="containsText" text="La actividad que conlleva el riesgo se ejecuta como máximos 2 veces por año">
      <formula>NOT(ISERROR(SEARCH("La actividad que conlleva el riesgo se ejecuta como máximos 2 veces por año",O25)))</formula>
    </cfRule>
    <cfRule type="cellIs" dxfId="1142" priority="1142" operator="equal">
      <formula>"La actividad que conlleva el riesgo se ejecuta como máximos 2 veces por año"</formula>
    </cfRule>
    <cfRule type="cellIs" dxfId="1141" priority="1143" operator="equal">
      <formula>"La actividad que conlleva el riesgo se ejecuta como máximos 2 veces por año"</formula>
    </cfRule>
  </conditionalFormatting>
  <conditionalFormatting sqref="Q67:Q71">
    <cfRule type="expression" dxfId="1140" priority="1137">
      <formula>"&lt;,2"</formula>
    </cfRule>
  </conditionalFormatting>
  <conditionalFormatting sqref="R67:R71">
    <cfRule type="cellIs" dxfId="1139" priority="1129" operator="equal">
      <formula>20</formula>
    </cfRule>
    <cfRule type="cellIs" dxfId="1138" priority="1130" operator="equal">
      <formula>10</formula>
    </cfRule>
    <cfRule type="cellIs" dxfId="1137" priority="1131" operator="equal">
      <formula>5</formula>
    </cfRule>
    <cfRule type="cellIs" dxfId="1136" priority="1132" operator="equal">
      <formula>1</formula>
    </cfRule>
    <cfRule type="cellIs" dxfId="1135" priority="1133" operator="equal">
      <formula>0.8</formula>
    </cfRule>
    <cfRule type="cellIs" dxfId="1134" priority="1134" operator="equal">
      <formula>0.6</formula>
    </cfRule>
    <cfRule type="cellIs" dxfId="1133" priority="1135" operator="equal">
      <formula>0.4</formula>
    </cfRule>
    <cfRule type="cellIs" dxfId="1132" priority="1136" operator="equal">
      <formula>20%</formula>
    </cfRule>
  </conditionalFormatting>
  <conditionalFormatting sqref="P67:P71">
    <cfRule type="cellIs" dxfId="1131" priority="1128" operator="equal">
      <formula>0.2</formula>
    </cfRule>
  </conditionalFormatting>
  <conditionalFormatting sqref="O67:O71">
    <cfRule type="beginsWith" priority="1116" operator="beginsWith" text="La actividad que conlleva el riesgo se ejecuta como máximos 2 veces por año">
      <formula>LEFT(O67,LEN("La actividad que conlleva el riesgo se ejecuta como máximos 2 veces por año"))="La actividad que conlleva el riesgo se ejecuta como máximos 2 veces por año"</formula>
    </cfRule>
    <cfRule type="cellIs" dxfId="1130" priority="1117" operator="equal">
      <formula>"La actividad que conlleva el riesgo se ejecuta como máximos 2 veces por año"</formula>
    </cfRule>
    <cfRule type="cellIs" dxfId="1129" priority="1118" operator="equal">
      <formula>"La actividad que conlleva el riesgo se ejecuta como máximos 2 veces por año "</formula>
    </cfRule>
    <cfRule type="containsText" dxfId="1128" priority="1119" operator="containsText" text="La actividad que conlleva el riesgo se ejecuta como máximos 2 veces por año">
      <formula>NOT(ISERROR(SEARCH("La actividad que conlleva el riesgo se ejecuta como máximos 2 veces por año",O67)))</formula>
    </cfRule>
    <cfRule type="cellIs" dxfId="1127" priority="1120" operator="equal">
      <formula>"La actividad que conlleva el riesgo se ejecuta como máximos 2 veces por año"</formula>
    </cfRule>
    <cfRule type="cellIs" dxfId="1126" priority="1121" operator="equal">
      <formula>"La actividad que conlleva el riesgo se ejecuta como máximos 2 veces por año"</formula>
    </cfRule>
  </conditionalFormatting>
  <conditionalFormatting sqref="Q73:Q77">
    <cfRule type="expression" dxfId="1125" priority="1115">
      <formula>"&lt;,2"</formula>
    </cfRule>
  </conditionalFormatting>
  <conditionalFormatting sqref="R73:R77">
    <cfRule type="cellIs" dxfId="1124" priority="1107" operator="equal">
      <formula>20</formula>
    </cfRule>
    <cfRule type="cellIs" dxfId="1123" priority="1108" operator="equal">
      <formula>10</formula>
    </cfRule>
    <cfRule type="cellIs" dxfId="1122" priority="1109" operator="equal">
      <formula>5</formula>
    </cfRule>
    <cfRule type="cellIs" dxfId="1121" priority="1110" operator="equal">
      <formula>1</formula>
    </cfRule>
    <cfRule type="cellIs" dxfId="1120" priority="1111" operator="equal">
      <formula>0.8</formula>
    </cfRule>
    <cfRule type="cellIs" dxfId="1119" priority="1112" operator="equal">
      <formula>0.6</formula>
    </cfRule>
    <cfRule type="cellIs" dxfId="1118" priority="1113" operator="equal">
      <formula>0.4</formula>
    </cfRule>
    <cfRule type="cellIs" dxfId="1117" priority="1114" operator="equal">
      <formula>20%</formula>
    </cfRule>
  </conditionalFormatting>
  <conditionalFormatting sqref="P73:P77">
    <cfRule type="cellIs" dxfId="1116" priority="1106" operator="equal">
      <formula>0.2</formula>
    </cfRule>
  </conditionalFormatting>
  <conditionalFormatting sqref="O73:O77">
    <cfRule type="beginsWith" priority="1094" operator="beginsWith" text="La actividad que conlleva el riesgo se ejecuta como máximos 2 veces por año">
      <formula>LEFT(O73,LEN("La actividad que conlleva el riesgo se ejecuta como máximos 2 veces por año"))="La actividad que conlleva el riesgo se ejecuta como máximos 2 veces por año"</formula>
    </cfRule>
    <cfRule type="cellIs" dxfId="1115" priority="1095" operator="equal">
      <formula>"La actividad que conlleva el riesgo se ejecuta como máximos 2 veces por año"</formula>
    </cfRule>
    <cfRule type="cellIs" dxfId="1114" priority="1096" operator="equal">
      <formula>"La actividad que conlleva el riesgo se ejecuta como máximos 2 veces por año "</formula>
    </cfRule>
    <cfRule type="containsText" dxfId="1113" priority="1097" operator="containsText" text="La actividad que conlleva el riesgo se ejecuta como máximos 2 veces por año">
      <formula>NOT(ISERROR(SEARCH("La actividad que conlleva el riesgo se ejecuta como máximos 2 veces por año",O73)))</formula>
    </cfRule>
    <cfRule type="cellIs" dxfId="1112" priority="1098" operator="equal">
      <formula>"La actividad que conlleva el riesgo se ejecuta como máximos 2 veces por año"</formula>
    </cfRule>
    <cfRule type="cellIs" dxfId="1111" priority="1099" operator="equal">
      <formula>"La actividad que conlleva el riesgo se ejecuta como máximos 2 veces por año"</formula>
    </cfRule>
  </conditionalFormatting>
  <conditionalFormatting sqref="AJ19">
    <cfRule type="cellIs" dxfId="1110" priority="1091" operator="equal">
      <formula>0.6</formula>
    </cfRule>
    <cfRule type="cellIs" dxfId="1109" priority="1092" operator="equal">
      <formula>1</formula>
    </cfRule>
    <cfRule type="cellIs" dxfId="1108" priority="1093" operator="equal">
      <formula>0.8</formula>
    </cfRule>
  </conditionalFormatting>
  <conditionalFormatting sqref="AJ25:AJ29">
    <cfRule type="cellIs" dxfId="1107" priority="1088" operator="equal">
      <formula>0.6</formula>
    </cfRule>
    <cfRule type="cellIs" dxfId="1106" priority="1089" operator="equal">
      <formula>1</formula>
    </cfRule>
    <cfRule type="cellIs" dxfId="1105" priority="1090" operator="equal">
      <formula>0.8</formula>
    </cfRule>
  </conditionalFormatting>
  <conditionalFormatting sqref="AJ67:AJ71">
    <cfRule type="cellIs" dxfId="1104" priority="1085" operator="equal">
      <formula>0.6</formula>
    </cfRule>
    <cfRule type="cellIs" dxfId="1103" priority="1086" operator="equal">
      <formula>1</formula>
    </cfRule>
    <cfRule type="cellIs" dxfId="1102" priority="1087" operator="equal">
      <formula>0.8</formula>
    </cfRule>
  </conditionalFormatting>
  <conditionalFormatting sqref="AJ73:AJ77">
    <cfRule type="cellIs" dxfId="1101" priority="1082" operator="equal">
      <formula>0.6</formula>
    </cfRule>
    <cfRule type="cellIs" dxfId="1100" priority="1083" operator="equal">
      <formula>1</formula>
    </cfRule>
    <cfRule type="cellIs" dxfId="1099" priority="1084" operator="equal">
      <formula>0.8</formula>
    </cfRule>
  </conditionalFormatting>
  <conditionalFormatting sqref="BB19:BB23">
    <cfRule type="cellIs" dxfId="1098" priority="1081" operator="equal">
      <formula>"compartir"</formula>
    </cfRule>
  </conditionalFormatting>
  <conditionalFormatting sqref="BB25:BB29">
    <cfRule type="cellIs" dxfId="1097" priority="1080" operator="equal">
      <formula>"combatir"</formula>
    </cfRule>
  </conditionalFormatting>
  <conditionalFormatting sqref="BB67:BB71">
    <cfRule type="cellIs" dxfId="1096" priority="1079" operator="equal">
      <formula>"combatir"</formula>
    </cfRule>
  </conditionalFormatting>
  <conditionalFormatting sqref="BB73:BB77">
    <cfRule type="cellIs" dxfId="1095" priority="1078" operator="equal">
      <formula>"combatir"</formula>
    </cfRule>
  </conditionalFormatting>
  <conditionalFormatting sqref="S25">
    <cfRule type="expression" dxfId="1094" priority="1053">
      <formula>$T25=25</formula>
    </cfRule>
    <cfRule type="expression" dxfId="1093" priority="1054">
      <formula>$T25=24</formula>
    </cfRule>
    <cfRule type="expression" dxfId="1092" priority="1055">
      <formula>$T25=23</formula>
    </cfRule>
    <cfRule type="expression" dxfId="1091" priority="1056">
      <formula>$T25=22</formula>
    </cfRule>
    <cfRule type="expression" dxfId="1090" priority="1057">
      <formula>$T25=21</formula>
    </cfRule>
    <cfRule type="expression" dxfId="1089" priority="1058">
      <formula>$T25=20</formula>
    </cfRule>
    <cfRule type="expression" dxfId="1088" priority="1059">
      <formula>$T25=19</formula>
    </cfRule>
    <cfRule type="expression" dxfId="1087" priority="1060">
      <formula>$T25=18</formula>
    </cfRule>
    <cfRule type="expression" dxfId="1086" priority="1061">
      <formula>$T25=17</formula>
    </cfRule>
    <cfRule type="expression" dxfId="1085" priority="1062">
      <formula>$T25=16</formula>
    </cfRule>
    <cfRule type="expression" dxfId="1084" priority="1063">
      <formula>$T25=15</formula>
    </cfRule>
    <cfRule type="expression" dxfId="1083" priority="1064">
      <formula>$T25=14</formula>
    </cfRule>
    <cfRule type="expression" dxfId="1082" priority="1065">
      <formula>$T25=13</formula>
    </cfRule>
    <cfRule type="expression" dxfId="1081" priority="1066">
      <formula>$T25=12</formula>
    </cfRule>
    <cfRule type="expression" dxfId="1080" priority="1067">
      <formula>$T25=11</formula>
    </cfRule>
    <cfRule type="expression" dxfId="1079" priority="1068">
      <formula>$T25=10</formula>
    </cfRule>
    <cfRule type="expression" dxfId="1078" priority="1069">
      <formula>$T25=9</formula>
    </cfRule>
    <cfRule type="expression" dxfId="1077" priority="1070">
      <formula>$T25=8</formula>
    </cfRule>
    <cfRule type="expression" dxfId="1076" priority="1071">
      <formula>$T25=7</formula>
    </cfRule>
    <cfRule type="expression" dxfId="1075" priority="1072">
      <formula>$T25=6</formula>
    </cfRule>
    <cfRule type="expression" dxfId="1074" priority="1073">
      <formula>$T25=5</formula>
    </cfRule>
    <cfRule type="expression" dxfId="1073" priority="1074">
      <formula>$T25=4</formula>
    </cfRule>
    <cfRule type="expression" dxfId="1072" priority="1075">
      <formula>$T25=3</formula>
    </cfRule>
    <cfRule type="expression" dxfId="1071" priority="1076">
      <formula>$T25=2</formula>
    </cfRule>
    <cfRule type="expression" dxfId="1070" priority="1077">
      <formula>$T25=1</formula>
    </cfRule>
  </conditionalFormatting>
  <conditionalFormatting sqref="S67">
    <cfRule type="expression" dxfId="1069" priority="1028">
      <formula>$T67=25</formula>
    </cfRule>
    <cfRule type="expression" dxfId="1068" priority="1029">
      <formula>$T67=24</formula>
    </cfRule>
    <cfRule type="expression" dxfId="1067" priority="1030">
      <formula>$T67=23</formula>
    </cfRule>
    <cfRule type="expression" dxfId="1066" priority="1031">
      <formula>$T67=22</formula>
    </cfRule>
    <cfRule type="expression" dxfId="1065" priority="1032">
      <formula>$T67=21</formula>
    </cfRule>
    <cfRule type="expression" dxfId="1064" priority="1033">
      <formula>$T67=20</formula>
    </cfRule>
    <cfRule type="expression" dxfId="1063" priority="1034">
      <formula>$T67=19</formula>
    </cfRule>
    <cfRule type="expression" dxfId="1062" priority="1035">
      <formula>$T67=18</formula>
    </cfRule>
    <cfRule type="expression" dxfId="1061" priority="1036">
      <formula>$T67=17</formula>
    </cfRule>
    <cfRule type="expression" dxfId="1060" priority="1037">
      <formula>$T67=16</formula>
    </cfRule>
    <cfRule type="expression" dxfId="1059" priority="1038">
      <formula>$T67=15</formula>
    </cfRule>
    <cfRule type="expression" dxfId="1058" priority="1039">
      <formula>$T67=14</formula>
    </cfRule>
    <cfRule type="expression" dxfId="1057" priority="1040">
      <formula>$T67=13</formula>
    </cfRule>
    <cfRule type="expression" dxfId="1056" priority="1041">
      <formula>$T67=12</formula>
    </cfRule>
    <cfRule type="expression" dxfId="1055" priority="1042">
      <formula>$T67=11</formula>
    </cfRule>
    <cfRule type="expression" dxfId="1054" priority="1043">
      <formula>$T67=10</formula>
    </cfRule>
    <cfRule type="expression" dxfId="1053" priority="1044">
      <formula>$T67=9</formula>
    </cfRule>
    <cfRule type="expression" dxfId="1052" priority="1045">
      <formula>$T67=8</formula>
    </cfRule>
    <cfRule type="expression" dxfId="1051" priority="1046">
      <formula>$T67=7</formula>
    </cfRule>
    <cfRule type="expression" dxfId="1050" priority="1047">
      <formula>$T67=6</formula>
    </cfRule>
    <cfRule type="expression" dxfId="1049" priority="1048">
      <formula>$T67=5</formula>
    </cfRule>
    <cfRule type="expression" dxfId="1048" priority="1049">
      <formula>$T67=4</formula>
    </cfRule>
    <cfRule type="expression" dxfId="1047" priority="1050">
      <formula>$T67=3</formula>
    </cfRule>
    <cfRule type="expression" dxfId="1046" priority="1051">
      <formula>$T67=2</formula>
    </cfRule>
    <cfRule type="expression" dxfId="1045" priority="1052">
      <formula>$T67=1</formula>
    </cfRule>
  </conditionalFormatting>
  <conditionalFormatting sqref="S73">
    <cfRule type="expression" dxfId="1044" priority="1003">
      <formula>$T73=25</formula>
    </cfRule>
    <cfRule type="expression" dxfId="1043" priority="1004">
      <formula>$T73=24</formula>
    </cfRule>
    <cfRule type="expression" dxfId="1042" priority="1005">
      <formula>$T73=23</formula>
    </cfRule>
    <cfRule type="expression" dxfId="1041" priority="1006">
      <formula>$T73=22</formula>
    </cfRule>
    <cfRule type="expression" dxfId="1040" priority="1007">
      <formula>$T73=21</formula>
    </cfRule>
    <cfRule type="expression" dxfId="1039" priority="1008">
      <formula>$T73=20</formula>
    </cfRule>
    <cfRule type="expression" dxfId="1038" priority="1009">
      <formula>$T73=19</formula>
    </cfRule>
    <cfRule type="expression" dxfId="1037" priority="1010">
      <formula>$T73=18</formula>
    </cfRule>
    <cfRule type="expression" dxfId="1036" priority="1011">
      <formula>$T73=17</formula>
    </cfRule>
    <cfRule type="expression" dxfId="1035" priority="1012">
      <formula>$T73=16</formula>
    </cfRule>
    <cfRule type="expression" dxfId="1034" priority="1013">
      <formula>$T73=15</formula>
    </cfRule>
    <cfRule type="expression" dxfId="1033" priority="1014">
      <formula>$T73=14</formula>
    </cfRule>
    <cfRule type="expression" dxfId="1032" priority="1015">
      <formula>$T73=13</formula>
    </cfRule>
    <cfRule type="expression" dxfId="1031" priority="1016">
      <formula>$T73=12</formula>
    </cfRule>
    <cfRule type="expression" dxfId="1030" priority="1017">
      <formula>$T73=11</formula>
    </cfRule>
    <cfRule type="expression" dxfId="1029" priority="1018">
      <formula>$T73=10</formula>
    </cfRule>
    <cfRule type="expression" dxfId="1028" priority="1019">
      <formula>$T73=9</formula>
    </cfRule>
    <cfRule type="expression" dxfId="1027" priority="1020">
      <formula>$T73=8</formula>
    </cfRule>
    <cfRule type="expression" dxfId="1026" priority="1021">
      <formula>$T73=7</formula>
    </cfRule>
    <cfRule type="expression" dxfId="1025" priority="1022">
      <formula>$T73=6</formula>
    </cfRule>
    <cfRule type="expression" dxfId="1024" priority="1023">
      <formula>$T73=5</formula>
    </cfRule>
    <cfRule type="expression" dxfId="1023" priority="1024">
      <formula>$T73=4</formula>
    </cfRule>
    <cfRule type="expression" dxfId="1022" priority="1025">
      <formula>$T73=3</formula>
    </cfRule>
    <cfRule type="expression" dxfId="1021" priority="1026">
      <formula>$T73=2</formula>
    </cfRule>
    <cfRule type="expression" dxfId="1020" priority="1027">
      <formula>$T73=1</formula>
    </cfRule>
  </conditionalFormatting>
  <conditionalFormatting sqref="W73">
    <cfRule type="cellIs" dxfId="1019" priority="1002" operator="equal">
      <formula>"X"</formula>
    </cfRule>
  </conditionalFormatting>
  <conditionalFormatting sqref="W73">
    <cfRule type="cellIs" dxfId="1018" priority="1001" operator="equal">
      <formula>"X"</formula>
    </cfRule>
  </conditionalFormatting>
  <conditionalFormatting sqref="W73">
    <cfRule type="expression" dxfId="1017" priority="999">
      <formula>V73=Y</formula>
    </cfRule>
    <cfRule type="expression" dxfId="1016" priority="1000">
      <formula>V73="y"</formula>
    </cfRule>
  </conditionalFormatting>
  <conditionalFormatting sqref="W25">
    <cfRule type="cellIs" dxfId="1015" priority="994" operator="equal">
      <formula>"X"</formula>
    </cfRule>
  </conditionalFormatting>
  <conditionalFormatting sqref="W25">
    <cfRule type="cellIs" dxfId="1014" priority="993" operator="equal">
      <formula>"X"</formula>
    </cfRule>
  </conditionalFormatting>
  <conditionalFormatting sqref="W25">
    <cfRule type="expression" dxfId="1013" priority="991">
      <formula>V25=Y</formula>
    </cfRule>
    <cfRule type="expression" dxfId="1012" priority="992">
      <formula>V25="y"</formula>
    </cfRule>
  </conditionalFormatting>
  <conditionalFormatting sqref="W67">
    <cfRule type="cellIs" dxfId="1011" priority="998" operator="equal">
      <formula>"X"</formula>
    </cfRule>
  </conditionalFormatting>
  <conditionalFormatting sqref="W67">
    <cfRule type="cellIs" dxfId="1010" priority="997" operator="equal">
      <formula>"X"</formula>
    </cfRule>
  </conditionalFormatting>
  <conditionalFormatting sqref="W67">
    <cfRule type="expression" dxfId="1009" priority="995">
      <formula>V67=Y</formula>
    </cfRule>
    <cfRule type="expression" dxfId="1008" priority="996">
      <formula>V67="y"</formula>
    </cfRule>
  </conditionalFormatting>
  <conditionalFormatting sqref="W19">
    <cfRule type="cellIs" dxfId="1007" priority="990" operator="equal">
      <formula>"X"</formula>
    </cfRule>
  </conditionalFormatting>
  <conditionalFormatting sqref="W19">
    <cfRule type="cellIs" dxfId="1006" priority="989" operator="equal">
      <formula>"X"</formula>
    </cfRule>
  </conditionalFormatting>
  <conditionalFormatting sqref="W19">
    <cfRule type="expression" dxfId="1005" priority="987">
      <formula>V19=Y</formula>
    </cfRule>
    <cfRule type="expression" dxfId="1004" priority="988">
      <formula>V19="y"</formula>
    </cfRule>
  </conditionalFormatting>
  <conditionalFormatting sqref="BB25:BB29">
    <cfRule type="cellIs" dxfId="1003" priority="986" operator="equal">
      <formula>"compartir"</formula>
    </cfRule>
  </conditionalFormatting>
  <conditionalFormatting sqref="BB67:BB71">
    <cfRule type="cellIs" dxfId="1002" priority="985" operator="equal">
      <formula>"combatir"</formula>
    </cfRule>
  </conditionalFormatting>
  <conditionalFormatting sqref="BB67:BB71">
    <cfRule type="cellIs" dxfId="1001" priority="984" operator="equal">
      <formula>"compartir"</formula>
    </cfRule>
  </conditionalFormatting>
  <conditionalFormatting sqref="BB73:BB77">
    <cfRule type="cellIs" dxfId="1000" priority="983" operator="equal">
      <formula>"combatir"</formula>
    </cfRule>
  </conditionalFormatting>
  <conditionalFormatting sqref="BB73:BB77">
    <cfRule type="cellIs" dxfId="999" priority="982" operator="equal">
      <formula>"compartir"</formula>
    </cfRule>
  </conditionalFormatting>
  <conditionalFormatting sqref="AD25:AE25 AD27:AE29">
    <cfRule type="cellIs" dxfId="998" priority="981" operator="equal">
      <formula>25</formula>
    </cfRule>
  </conditionalFormatting>
  <conditionalFormatting sqref="AF25:AG29">
    <cfRule type="cellIs" dxfId="997" priority="980" operator="equal">
      <formula>15</formula>
    </cfRule>
  </conditionalFormatting>
  <conditionalFormatting sqref="AD25:AE25 AD27:AE29">
    <cfRule type="expression" dxfId="996" priority="979">
      <formula>AF25=15</formula>
    </cfRule>
  </conditionalFormatting>
  <conditionalFormatting sqref="AF25:AG29">
    <cfRule type="expression" dxfId="995" priority="978">
      <formula>AD25=25</formula>
    </cfRule>
  </conditionalFormatting>
  <conditionalFormatting sqref="AB25:AC25">
    <cfRule type="expression" dxfId="994" priority="965">
      <formula>AB25=10</formula>
    </cfRule>
    <cfRule type="expression" dxfId="993" priority="966">
      <formula>Z25=15</formula>
    </cfRule>
    <cfRule type="expression" dxfId="992" priority="967">
      <formula>X25=25</formula>
    </cfRule>
    <cfRule type="cellIs" dxfId="991" priority="977" operator="equal">
      <formula>25</formula>
    </cfRule>
  </conditionalFormatting>
  <conditionalFormatting sqref="AB25:AC25">
    <cfRule type="expression" dxfId="990" priority="974">
      <formula>AD25=15</formula>
    </cfRule>
    <cfRule type="expression" dxfId="989" priority="975">
      <formula>AF25=10</formula>
    </cfRule>
    <cfRule type="expression" dxfId="988" priority="976">
      <formula>AD25=15</formula>
    </cfRule>
  </conditionalFormatting>
  <conditionalFormatting sqref="X25:Y25">
    <cfRule type="expression" dxfId="987" priority="971">
      <formula>AB25=10</formula>
    </cfRule>
    <cfRule type="expression" dxfId="986" priority="972">
      <formula>X25=25</formula>
    </cfRule>
    <cfRule type="expression" dxfId="985" priority="973">
      <formula>Z25=15</formula>
    </cfRule>
  </conditionalFormatting>
  <conditionalFormatting sqref="Z25:AA25">
    <cfRule type="expression" dxfId="984" priority="968">
      <formula>Z25=15</formula>
    </cfRule>
    <cfRule type="expression" dxfId="983" priority="969">
      <formula>AB25=10</formula>
    </cfRule>
    <cfRule type="expression" dxfId="982" priority="970">
      <formula>X25=25</formula>
    </cfRule>
  </conditionalFormatting>
  <conditionalFormatting sqref="AB26:AC29">
    <cfRule type="expression" dxfId="981" priority="952">
      <formula>AB26=10</formula>
    </cfRule>
    <cfRule type="expression" dxfId="980" priority="953">
      <formula>Z26=15</formula>
    </cfRule>
    <cfRule type="expression" dxfId="979" priority="954">
      <formula>X26=25</formula>
    </cfRule>
    <cfRule type="cellIs" dxfId="978" priority="964" operator="equal">
      <formula>25</formula>
    </cfRule>
  </conditionalFormatting>
  <conditionalFormatting sqref="AB26:AC29">
    <cfRule type="expression" dxfId="977" priority="961">
      <formula>AD26=15</formula>
    </cfRule>
    <cfRule type="expression" dxfId="976" priority="962">
      <formula>AF26=10</formula>
    </cfRule>
    <cfRule type="expression" dxfId="975" priority="963">
      <formula>AD26=15</formula>
    </cfRule>
  </conditionalFormatting>
  <conditionalFormatting sqref="X26:Y29">
    <cfRule type="expression" dxfId="974" priority="958">
      <formula>AB26=10</formula>
    </cfRule>
    <cfRule type="expression" dxfId="973" priority="959">
      <formula>X26=25</formula>
    </cfRule>
    <cfRule type="expression" dxfId="972" priority="960">
      <formula>Z26=15</formula>
    </cfRule>
  </conditionalFormatting>
  <conditionalFormatting sqref="Z26:AA29">
    <cfRule type="expression" dxfId="971" priority="955">
      <formula>Z26=15</formula>
    </cfRule>
    <cfRule type="expression" dxfId="970" priority="956">
      <formula>AB26=10</formula>
    </cfRule>
    <cfRule type="expression" dxfId="969" priority="957">
      <formula>X26=25</formula>
    </cfRule>
  </conditionalFormatting>
  <conditionalFormatting sqref="AD67:AE71">
    <cfRule type="cellIs" dxfId="968" priority="951" operator="equal">
      <formula>25</formula>
    </cfRule>
  </conditionalFormatting>
  <conditionalFormatting sqref="AF67:AG71">
    <cfRule type="cellIs" dxfId="967" priority="950" operator="equal">
      <formula>15</formula>
    </cfRule>
  </conditionalFormatting>
  <conditionalFormatting sqref="AD67:AE71">
    <cfRule type="expression" dxfId="966" priority="949">
      <formula>AF67=15</formula>
    </cfRule>
  </conditionalFormatting>
  <conditionalFormatting sqref="AF67:AG71">
    <cfRule type="expression" dxfId="965" priority="948">
      <formula>AD67=25</formula>
    </cfRule>
  </conditionalFormatting>
  <conditionalFormatting sqref="AB67:AC67">
    <cfRule type="expression" dxfId="964" priority="935">
      <formula>AB67=10</formula>
    </cfRule>
    <cfRule type="expression" dxfId="963" priority="936">
      <formula>Z67=15</formula>
    </cfRule>
    <cfRule type="expression" dxfId="962" priority="937">
      <formula>X67=25</formula>
    </cfRule>
    <cfRule type="cellIs" dxfId="961" priority="947" operator="equal">
      <formula>25</formula>
    </cfRule>
  </conditionalFormatting>
  <conditionalFormatting sqref="AB67:AC67">
    <cfRule type="expression" dxfId="960" priority="944">
      <formula>AD67=15</formula>
    </cfRule>
    <cfRule type="expression" dxfId="959" priority="945">
      <formula>AF67=10</formula>
    </cfRule>
    <cfRule type="expression" dxfId="958" priority="946">
      <formula>AD67=15</formula>
    </cfRule>
  </conditionalFormatting>
  <conditionalFormatting sqref="X67:Y67">
    <cfRule type="expression" dxfId="957" priority="941">
      <formula>AB67=10</formula>
    </cfRule>
    <cfRule type="expression" dxfId="956" priority="942">
      <formula>X67=25</formula>
    </cfRule>
    <cfRule type="expression" dxfId="955" priority="943">
      <formula>Z67=15</formula>
    </cfRule>
  </conditionalFormatting>
  <conditionalFormatting sqref="Z67:AA67">
    <cfRule type="expression" dxfId="954" priority="938">
      <formula>Z67=15</formula>
    </cfRule>
    <cfRule type="expression" dxfId="953" priority="939">
      <formula>AB67=10</formula>
    </cfRule>
    <cfRule type="expression" dxfId="952" priority="940">
      <formula>X67=25</formula>
    </cfRule>
  </conditionalFormatting>
  <conditionalFormatting sqref="AB68:AC71">
    <cfRule type="expression" dxfId="951" priority="922">
      <formula>AB68=10</formula>
    </cfRule>
    <cfRule type="expression" dxfId="950" priority="923">
      <formula>Z68=15</formula>
    </cfRule>
    <cfRule type="expression" dxfId="949" priority="924">
      <formula>X68=25</formula>
    </cfRule>
    <cfRule type="cellIs" dxfId="948" priority="934" operator="equal">
      <formula>25</formula>
    </cfRule>
  </conditionalFormatting>
  <conditionalFormatting sqref="AB68:AC71">
    <cfRule type="expression" dxfId="947" priority="931">
      <formula>AD68=15</formula>
    </cfRule>
    <cfRule type="expression" dxfId="946" priority="932">
      <formula>AF68=10</formula>
    </cfRule>
    <cfRule type="expression" dxfId="945" priority="933">
      <formula>AD68=15</formula>
    </cfRule>
  </conditionalFormatting>
  <conditionalFormatting sqref="X68:Y71">
    <cfRule type="expression" dxfId="944" priority="928">
      <formula>AB68=10</formula>
    </cfRule>
    <cfRule type="expression" dxfId="943" priority="929">
      <formula>X68=25</formula>
    </cfRule>
    <cfRule type="expression" dxfId="942" priority="930">
      <formula>Z68=15</formula>
    </cfRule>
  </conditionalFormatting>
  <conditionalFormatting sqref="Z68:AA71">
    <cfRule type="expression" dxfId="941" priority="925">
      <formula>Z68=15</formula>
    </cfRule>
    <cfRule type="expression" dxfId="940" priority="926">
      <formula>AB68=10</formula>
    </cfRule>
    <cfRule type="expression" dxfId="939" priority="927">
      <formula>X68=25</formula>
    </cfRule>
  </conditionalFormatting>
  <conditionalFormatting sqref="AD73:AE77">
    <cfRule type="cellIs" dxfId="938" priority="921" operator="equal">
      <formula>25</formula>
    </cfRule>
  </conditionalFormatting>
  <conditionalFormatting sqref="AF73:AG77">
    <cfRule type="cellIs" dxfId="937" priority="920" operator="equal">
      <formula>15</formula>
    </cfRule>
  </conditionalFormatting>
  <conditionalFormatting sqref="AD73:AE77">
    <cfRule type="expression" dxfId="936" priority="919">
      <formula>AF73=15</formula>
    </cfRule>
  </conditionalFormatting>
  <conditionalFormatting sqref="AF73:AG77">
    <cfRule type="expression" dxfId="935" priority="918">
      <formula>AD73=25</formula>
    </cfRule>
  </conditionalFormatting>
  <conditionalFormatting sqref="AB73:AC73">
    <cfRule type="expression" dxfId="934" priority="905">
      <formula>AB73=10</formula>
    </cfRule>
    <cfRule type="expression" dxfId="933" priority="906">
      <formula>Z73=15</formula>
    </cfRule>
    <cfRule type="expression" dxfId="932" priority="907">
      <formula>X73=25</formula>
    </cfRule>
    <cfRule type="cellIs" dxfId="931" priority="917" operator="equal">
      <formula>25</formula>
    </cfRule>
  </conditionalFormatting>
  <conditionalFormatting sqref="AB73:AC73">
    <cfRule type="expression" dxfId="930" priority="914">
      <formula>AD73=15</formula>
    </cfRule>
    <cfRule type="expression" dxfId="929" priority="915">
      <formula>AF73=10</formula>
    </cfRule>
    <cfRule type="expression" dxfId="928" priority="916">
      <formula>AD73=15</formula>
    </cfRule>
  </conditionalFormatting>
  <conditionalFormatting sqref="X73:Y73">
    <cfRule type="expression" dxfId="927" priority="911">
      <formula>AB73=10</formula>
    </cfRule>
    <cfRule type="expression" dxfId="926" priority="912">
      <formula>X73=25</formula>
    </cfRule>
    <cfRule type="expression" dxfId="925" priority="913">
      <formula>Z73=15</formula>
    </cfRule>
  </conditionalFormatting>
  <conditionalFormatting sqref="Z73:AA73">
    <cfRule type="expression" dxfId="924" priority="908">
      <formula>Z73=15</formula>
    </cfRule>
    <cfRule type="expression" dxfId="923" priority="909">
      <formula>AB73=10</formula>
    </cfRule>
    <cfRule type="expression" dxfId="922" priority="910">
      <formula>X73=25</formula>
    </cfRule>
  </conditionalFormatting>
  <conditionalFormatting sqref="AB74:AC77">
    <cfRule type="expression" dxfId="921" priority="892">
      <formula>AB74=10</formula>
    </cfRule>
    <cfRule type="expression" dxfId="920" priority="893">
      <formula>Z74=15</formula>
    </cfRule>
    <cfRule type="expression" dxfId="919" priority="894">
      <formula>X74=25</formula>
    </cfRule>
    <cfRule type="cellIs" dxfId="918" priority="904" operator="equal">
      <formula>25</formula>
    </cfRule>
  </conditionalFormatting>
  <conditionalFormatting sqref="AB74:AC77">
    <cfRule type="expression" dxfId="917" priority="901">
      <formula>AD74=15</formula>
    </cfRule>
    <cfRule type="expression" dxfId="916" priority="902">
      <formula>AF74=10</formula>
    </cfRule>
    <cfRule type="expression" dxfId="915" priority="903">
      <formula>AD74=15</formula>
    </cfRule>
  </conditionalFormatting>
  <conditionalFormatting sqref="X74:Y77">
    <cfRule type="expression" dxfId="914" priority="898">
      <formula>AB74=10</formula>
    </cfRule>
    <cfRule type="expression" dxfId="913" priority="899">
      <formula>X74=25</formula>
    </cfRule>
    <cfRule type="expression" dxfId="912" priority="900">
      <formula>Z74=15</formula>
    </cfRule>
  </conditionalFormatting>
  <conditionalFormatting sqref="Z74:AA77">
    <cfRule type="expression" dxfId="911" priority="895">
      <formula>Z74=15</formula>
    </cfRule>
    <cfRule type="expression" dxfId="910" priority="896">
      <formula>AB74=10</formula>
    </cfRule>
    <cfRule type="expression" dxfId="909" priority="897">
      <formula>X74=25</formula>
    </cfRule>
  </conditionalFormatting>
  <conditionalFormatting sqref="AD26:AE26">
    <cfRule type="expression" dxfId="908" priority="885">
      <formula>AD26=10</formula>
    </cfRule>
    <cfRule type="expression" dxfId="907" priority="886">
      <formula>AB26=15</formula>
    </cfRule>
    <cfRule type="expression" dxfId="906" priority="887">
      <formula>Z26=25</formula>
    </cfRule>
    <cfRule type="cellIs" dxfId="905" priority="891" operator="equal">
      <formula>25</formula>
    </cfRule>
  </conditionalFormatting>
  <conditionalFormatting sqref="AD26:AE26">
    <cfRule type="expression" dxfId="904" priority="888">
      <formula>AF26=15</formula>
    </cfRule>
    <cfRule type="expression" dxfId="903" priority="889">
      <formula>AH26=10</formula>
    </cfRule>
    <cfRule type="expression" dxfId="902" priority="890">
      <formula>AF26=15</formula>
    </cfRule>
  </conditionalFormatting>
  <conditionalFormatting sqref="V31:V35">
    <cfRule type="cellIs" dxfId="901" priority="884" operator="equal">
      <formula>"X"</formula>
    </cfRule>
  </conditionalFormatting>
  <conditionalFormatting sqref="AK31:AL35">
    <cfRule type="cellIs" dxfId="900" priority="882" operator="equal">
      <formula>"NO"</formula>
    </cfRule>
    <cfRule type="cellIs" dxfId="899" priority="883" operator="equal">
      <formula>"SI"</formula>
    </cfRule>
  </conditionalFormatting>
  <conditionalFormatting sqref="AM31:AN35">
    <cfRule type="cellIs" dxfId="898" priority="880" operator="equal">
      <formula>"ALE"</formula>
    </cfRule>
    <cfRule type="cellIs" dxfId="897" priority="881" operator="equal">
      <formula>"CON"</formula>
    </cfRule>
  </conditionalFormatting>
  <conditionalFormatting sqref="AD31:AE35">
    <cfRule type="cellIs" dxfId="896" priority="879" operator="equal">
      <formula>25</formula>
    </cfRule>
  </conditionalFormatting>
  <conditionalFormatting sqref="AF31:AG35">
    <cfRule type="cellIs" dxfId="895" priority="878" operator="equal">
      <formula>15</formula>
    </cfRule>
  </conditionalFormatting>
  <conditionalFormatting sqref="CA31:CP35">
    <cfRule type="cellIs" dxfId="894" priority="876" operator="equal">
      <formula>"NO"</formula>
    </cfRule>
    <cfRule type="cellIs" dxfId="893" priority="877" operator="equal">
      <formula>"SI"</formula>
    </cfRule>
  </conditionalFormatting>
  <conditionalFormatting sqref="DA31:DP35">
    <cfRule type="cellIs" dxfId="892" priority="874" operator="equal">
      <formula>"NO"</formula>
    </cfRule>
    <cfRule type="cellIs" dxfId="891" priority="875" operator="equal">
      <formula>"SI"</formula>
    </cfRule>
  </conditionalFormatting>
  <conditionalFormatting sqref="V31:V35">
    <cfRule type="cellIs" dxfId="890" priority="826" operator="equal">
      <formula>"Y"</formula>
    </cfRule>
  </conditionalFormatting>
  <conditionalFormatting sqref="AI31:AI35">
    <cfRule type="cellIs" dxfId="889" priority="870" operator="equal">
      <formula>0</formula>
    </cfRule>
    <cfRule type="cellIs" dxfId="888" priority="871" operator="between">
      <formula>"0.1"</formula>
      <formula>100</formula>
    </cfRule>
    <cfRule type="cellIs" dxfId="887" priority="872" operator="between">
      <formula>0</formula>
      <formula>100</formula>
    </cfRule>
    <cfRule type="cellIs" dxfId="886" priority="873" operator="between">
      <formula>0</formula>
      <formula>100</formula>
    </cfRule>
  </conditionalFormatting>
  <conditionalFormatting sqref="BB31">
    <cfRule type="cellIs" dxfId="885" priority="869" stopIfTrue="1" operator="equal">
      <formula>"SI"</formula>
    </cfRule>
  </conditionalFormatting>
  <conditionalFormatting sqref="AI31:AI35">
    <cfRule type="cellIs" dxfId="884" priority="868" operator="equal">
      <formula>0.58</formula>
    </cfRule>
  </conditionalFormatting>
  <conditionalFormatting sqref="AY31:AY35">
    <cfRule type="expression" dxfId="883" priority="842">
      <formula>"&lt;,2"</formula>
    </cfRule>
  </conditionalFormatting>
  <conditionalFormatting sqref="AW31:AW35">
    <cfRule type="expression" dxfId="882" priority="841">
      <formula>"&lt;,2"</formula>
    </cfRule>
  </conditionalFormatting>
  <conditionalFormatting sqref="BA31">
    <cfRule type="expression" dxfId="881" priority="843">
      <formula>$BD31=25</formula>
    </cfRule>
    <cfRule type="expression" dxfId="880" priority="844">
      <formula>$BD31=24</formula>
    </cfRule>
    <cfRule type="expression" dxfId="879" priority="845">
      <formula>$BD31=23</formula>
    </cfRule>
    <cfRule type="expression" dxfId="878" priority="846">
      <formula>$BD31=22</formula>
    </cfRule>
    <cfRule type="expression" dxfId="877" priority="847">
      <formula>$BD31=21</formula>
    </cfRule>
    <cfRule type="expression" dxfId="876" priority="848">
      <formula>$BD31=20</formula>
    </cfRule>
    <cfRule type="expression" dxfId="875" priority="849">
      <formula>$BD31=19</formula>
    </cfRule>
    <cfRule type="expression" dxfId="874" priority="850">
      <formula>$BD31=18</formula>
    </cfRule>
    <cfRule type="expression" dxfId="873" priority="851">
      <formula>$BD31=17</formula>
    </cfRule>
    <cfRule type="expression" dxfId="872" priority="852">
      <formula>$BD31=16</formula>
    </cfRule>
    <cfRule type="expression" dxfId="871" priority="853">
      <formula>$BD31=15</formula>
    </cfRule>
    <cfRule type="expression" dxfId="870" priority="854">
      <formula>$BD31=14</formula>
    </cfRule>
    <cfRule type="expression" dxfId="869" priority="855">
      <formula>$BD31=13</formula>
    </cfRule>
    <cfRule type="expression" dxfId="868" priority="856">
      <formula>$BD31=12</formula>
    </cfRule>
    <cfRule type="expression" dxfId="867" priority="857">
      <formula>$BD31=11</formula>
    </cfRule>
    <cfRule type="expression" dxfId="866" priority="858">
      <formula>$BD31=10</formula>
    </cfRule>
    <cfRule type="expression" dxfId="865" priority="859">
      <formula>$BD31=9</formula>
    </cfRule>
    <cfRule type="expression" dxfId="864" priority="860">
      <formula>$BD31=8</formula>
    </cfRule>
    <cfRule type="expression" dxfId="863" priority="861">
      <formula>$BD31=7</formula>
    </cfRule>
    <cfRule type="expression" dxfId="862" priority="862">
      <formula>$BD31=6</formula>
    </cfRule>
    <cfRule type="expression" dxfId="861" priority="863">
      <formula>$BD31=5</formula>
    </cfRule>
    <cfRule type="expression" dxfId="860" priority="864">
      <formula>$BD31=4</formula>
    </cfRule>
    <cfRule type="expression" dxfId="859" priority="865">
      <formula>$BD31=3</formula>
    </cfRule>
    <cfRule type="expression" dxfId="858" priority="866">
      <formula>$BD31=2</formula>
    </cfRule>
    <cfRule type="expression" dxfId="857" priority="867">
      <formula>$BD31=1</formula>
    </cfRule>
  </conditionalFormatting>
  <conditionalFormatting sqref="AX31:AX35">
    <cfRule type="beginsWith" dxfId="856" priority="836" operator="beginsWith" text="MUY ALTA">
      <formula>LEFT(AX31,LEN("MUY ALTA"))="MUY ALTA"</formula>
    </cfRule>
    <cfRule type="beginsWith" dxfId="855" priority="837" operator="beginsWith" text="ALTA">
      <formula>LEFT(AX31,LEN("ALTA"))="ALTA"</formula>
    </cfRule>
    <cfRule type="beginsWith" dxfId="854" priority="838" operator="beginsWith" text="MEDIA">
      <formula>LEFT(AX31,LEN("MEDIA"))="MEDIA"</formula>
    </cfRule>
    <cfRule type="beginsWith" dxfId="853" priority="839" operator="beginsWith" text="BAJA">
      <formula>LEFT(AX31,LEN("BAJA"))="BAJA"</formula>
    </cfRule>
    <cfRule type="beginsWith" dxfId="852" priority="840" operator="beginsWith" text="MUY BAJA">
      <formula>LEFT(AX31,LEN("MUY BAJA"))="MUY BAJA"</formula>
    </cfRule>
  </conditionalFormatting>
  <conditionalFormatting sqref="AZ31:AZ35">
    <cfRule type="beginsWith" dxfId="851" priority="831" operator="beginsWith" text="MUY ALTA">
      <formula>LEFT(AZ31,LEN("MUY ALTA"))="MUY ALTA"</formula>
    </cfRule>
    <cfRule type="beginsWith" dxfId="850" priority="832" operator="beginsWith" text="ALTA">
      <formula>LEFT(AZ31,LEN("ALTA"))="ALTA"</formula>
    </cfRule>
    <cfRule type="beginsWith" dxfId="849" priority="833" operator="beginsWith" text="MEDIA">
      <formula>LEFT(AZ31,LEN("MEDIA"))="MEDIA"</formula>
    </cfRule>
    <cfRule type="beginsWith" dxfId="848" priority="834" operator="beginsWith" text="BAJA">
      <formula>LEFT(AZ31,LEN("BAJA"))="BAJA"</formula>
    </cfRule>
    <cfRule type="beginsWith" dxfId="847" priority="835" operator="beginsWith" text="MUY BAJA">
      <formula>LEFT(AZ31,LEN("MUY BAJA"))="MUY BAJA"</formula>
    </cfRule>
  </conditionalFormatting>
  <conditionalFormatting sqref="AO31:AP35">
    <cfRule type="cellIs" dxfId="846" priority="830" operator="equal">
      <formula>"NO"</formula>
    </cfRule>
  </conditionalFormatting>
  <conditionalFormatting sqref="BB31:BB35">
    <cfRule type="cellIs" dxfId="845" priority="827" operator="equal">
      <formula>"Evitar"</formula>
    </cfRule>
    <cfRule type="cellIs" dxfId="844" priority="828" operator="equal">
      <formula>"Aceptar"</formula>
    </cfRule>
    <cfRule type="cellIs" dxfId="843" priority="829" operator="equal">
      <formula>"Reducir"</formula>
    </cfRule>
  </conditionalFormatting>
  <conditionalFormatting sqref="CW31:CZ35">
    <cfRule type="cellIs" dxfId="842" priority="824" operator="equal">
      <formula>"NO"</formula>
    </cfRule>
    <cfRule type="cellIs" dxfId="841" priority="825" operator="equal">
      <formula>"SI"</formula>
    </cfRule>
  </conditionalFormatting>
  <conditionalFormatting sqref="S31">
    <cfRule type="expression" dxfId="840" priority="799">
      <formula>$T31=25</formula>
    </cfRule>
    <cfRule type="expression" dxfId="839" priority="800">
      <formula>$T31=24</formula>
    </cfRule>
    <cfRule type="expression" dxfId="838" priority="801">
      <formula>$T31=23</formula>
    </cfRule>
    <cfRule type="expression" dxfId="837" priority="802">
      <formula>$T31=22</formula>
    </cfRule>
    <cfRule type="expression" dxfId="836" priority="803">
      <formula>$T31=21</formula>
    </cfRule>
    <cfRule type="expression" dxfId="835" priority="804">
      <formula>$T31=20</formula>
    </cfRule>
    <cfRule type="expression" dxfId="834" priority="805">
      <formula>$T31=19</formula>
    </cfRule>
    <cfRule type="expression" dxfId="833" priority="806">
      <formula>$T31=18</formula>
    </cfRule>
    <cfRule type="expression" dxfId="832" priority="807">
      <formula>$T31=17</formula>
    </cfRule>
    <cfRule type="expression" dxfId="831" priority="808">
      <formula>$T31=16</formula>
    </cfRule>
    <cfRule type="expression" dxfId="830" priority="809">
      <formula>$T31=15</formula>
    </cfRule>
    <cfRule type="expression" dxfId="829" priority="810">
      <formula>$T31=14</formula>
    </cfRule>
    <cfRule type="expression" dxfId="828" priority="811">
      <formula>$T31=13</formula>
    </cfRule>
    <cfRule type="expression" dxfId="827" priority="812">
      <formula>$T31=12</formula>
    </cfRule>
    <cfRule type="expression" dxfId="826" priority="813">
      <formula>$T31=11</formula>
    </cfRule>
    <cfRule type="expression" dxfId="825" priority="814">
      <formula>$T31=10</formula>
    </cfRule>
    <cfRule type="expression" dxfId="824" priority="815">
      <formula>$T31=9</formula>
    </cfRule>
    <cfRule type="expression" dxfId="823" priority="816">
      <formula>$T31=8</formula>
    </cfRule>
    <cfRule type="expression" dxfId="822" priority="817">
      <formula>$T31=7</formula>
    </cfRule>
    <cfRule type="expression" dxfId="821" priority="818">
      <formula>$T31=6</formula>
    </cfRule>
    <cfRule type="expression" dxfId="820" priority="819">
      <formula>$T31=5</formula>
    </cfRule>
    <cfRule type="expression" dxfId="819" priority="820">
      <formula>$T31=4</formula>
    </cfRule>
    <cfRule type="expression" dxfId="818" priority="821">
      <formula>$T31=3</formula>
    </cfRule>
    <cfRule type="expression" dxfId="817" priority="822">
      <formula>$T31=2</formula>
    </cfRule>
    <cfRule type="expression" dxfId="816" priority="823">
      <formula>$T31=1</formula>
    </cfRule>
  </conditionalFormatting>
  <conditionalFormatting sqref="Q31:Q35">
    <cfRule type="expression" dxfId="815" priority="798">
      <formula>"&lt;,2"</formula>
    </cfRule>
  </conditionalFormatting>
  <conditionalFormatting sqref="R31:R35">
    <cfRule type="cellIs" dxfId="814" priority="790" operator="equal">
      <formula>20</formula>
    </cfRule>
    <cfRule type="cellIs" dxfId="813" priority="791" operator="equal">
      <formula>10</formula>
    </cfRule>
    <cfRule type="cellIs" dxfId="812" priority="792" operator="equal">
      <formula>5</formula>
    </cfRule>
    <cfRule type="cellIs" dxfId="811" priority="793" operator="equal">
      <formula>1</formula>
    </cfRule>
    <cfRule type="cellIs" dxfId="810" priority="794" operator="equal">
      <formula>0.8</formula>
    </cfRule>
    <cfRule type="cellIs" dxfId="809" priority="795" operator="equal">
      <formula>0.6</formula>
    </cfRule>
    <cfRule type="cellIs" dxfId="808" priority="796" operator="equal">
      <formula>0.4</formula>
    </cfRule>
    <cfRule type="cellIs" dxfId="807" priority="797" operator="equal">
      <formula>20%</formula>
    </cfRule>
  </conditionalFormatting>
  <conditionalFormatting sqref="P31:P35">
    <cfRule type="cellIs" dxfId="806" priority="789" operator="equal">
      <formula>0.2</formula>
    </cfRule>
  </conditionalFormatting>
  <conditionalFormatting sqref="O31:O35">
    <cfRule type="beginsWith" priority="777" operator="beginsWith" text="La actividad que conlleva el riesgo se ejecuta como máximos 2 veces por año">
      <formula>LEFT(O31,LEN("La actividad que conlleva el riesgo se ejecuta como máximos 2 veces por año"))="La actividad que conlleva el riesgo se ejecuta como máximos 2 veces por año"</formula>
    </cfRule>
    <cfRule type="cellIs" dxfId="805" priority="778" operator="equal">
      <formula>"La actividad que conlleva el riesgo se ejecuta como máximos 2 veces por año"</formula>
    </cfRule>
    <cfRule type="cellIs" dxfId="804" priority="779" operator="equal">
      <formula>"La actividad que conlleva el riesgo se ejecuta como máximos 2 veces por año "</formula>
    </cfRule>
    <cfRule type="containsText" dxfId="803" priority="780" operator="containsText" text="La actividad que conlleva el riesgo se ejecuta como máximos 2 veces por año">
      <formula>NOT(ISERROR(SEARCH("La actividad que conlleva el riesgo se ejecuta como máximos 2 veces por año",O31)))</formula>
    </cfRule>
    <cfRule type="cellIs" dxfId="802" priority="781" operator="equal">
      <formula>"La actividad que conlleva el riesgo se ejecuta como máximos 2 veces por año"</formula>
    </cfRule>
    <cfRule type="cellIs" dxfId="801" priority="782" operator="equal">
      <formula>"La actividad que conlleva el riesgo se ejecuta como máximos 2 veces por año"</formula>
    </cfRule>
  </conditionalFormatting>
  <conditionalFormatting sqref="AD31:AE35">
    <cfRule type="expression" dxfId="800" priority="776">
      <formula>AF31=15</formula>
    </cfRule>
  </conditionalFormatting>
  <conditionalFormatting sqref="AF31:AG35">
    <cfRule type="expression" dxfId="799" priority="775">
      <formula>AD31=25</formula>
    </cfRule>
  </conditionalFormatting>
  <conditionalFormatting sqref="AB31:AC31">
    <cfRule type="expression" dxfId="798" priority="762">
      <formula>AB31=10</formula>
    </cfRule>
    <cfRule type="expression" dxfId="797" priority="763">
      <formula>Z31=15</formula>
    </cfRule>
    <cfRule type="expression" dxfId="796" priority="764">
      <formula>X31=25</formula>
    </cfRule>
    <cfRule type="cellIs" dxfId="795" priority="774" operator="equal">
      <formula>25</formula>
    </cfRule>
  </conditionalFormatting>
  <conditionalFormatting sqref="AB31:AC31">
    <cfRule type="expression" dxfId="794" priority="771">
      <formula>AD31=15</formula>
    </cfRule>
    <cfRule type="expression" dxfId="793" priority="772">
      <formula>AF31=10</formula>
    </cfRule>
    <cfRule type="expression" dxfId="792" priority="773">
      <formula>AD31=15</formula>
    </cfRule>
  </conditionalFormatting>
  <conditionalFormatting sqref="X31:Y31">
    <cfRule type="expression" dxfId="791" priority="768">
      <formula>AB31=10</formula>
    </cfRule>
    <cfRule type="expression" dxfId="790" priority="769">
      <formula>X31=25</formula>
    </cfRule>
    <cfRule type="expression" dxfId="789" priority="770">
      <formula>Z31=15</formula>
    </cfRule>
  </conditionalFormatting>
  <conditionalFormatting sqref="Z31:AA31">
    <cfRule type="expression" dxfId="788" priority="765">
      <formula>Z31=15</formula>
    </cfRule>
    <cfRule type="expression" dxfId="787" priority="766">
      <formula>AB31=10</formula>
    </cfRule>
    <cfRule type="expression" dxfId="786" priority="767">
      <formula>X31=25</formula>
    </cfRule>
  </conditionalFormatting>
  <conditionalFormatting sqref="AB32:AC35">
    <cfRule type="expression" dxfId="785" priority="749">
      <formula>AB32=10</formula>
    </cfRule>
    <cfRule type="expression" dxfId="784" priority="750">
      <formula>Z32=15</formula>
    </cfRule>
    <cfRule type="expression" dxfId="783" priority="751">
      <formula>X32=25</formula>
    </cfRule>
    <cfRule type="cellIs" dxfId="782" priority="761" operator="equal">
      <formula>25</formula>
    </cfRule>
  </conditionalFormatting>
  <conditionalFormatting sqref="AB32:AC35">
    <cfRule type="expression" dxfId="781" priority="758">
      <formula>AD32=15</formula>
    </cfRule>
    <cfRule type="expression" dxfId="780" priority="759">
      <formula>AF32=10</formula>
    </cfRule>
    <cfRule type="expression" dxfId="779" priority="760">
      <formula>AD32=15</formula>
    </cfRule>
  </conditionalFormatting>
  <conditionalFormatting sqref="X32:Y35">
    <cfRule type="expression" dxfId="778" priority="755">
      <formula>AB32=10</formula>
    </cfRule>
    <cfRule type="expression" dxfId="777" priority="756">
      <formula>X32=25</formula>
    </cfRule>
    <cfRule type="expression" dxfId="776" priority="757">
      <formula>Z32=15</formula>
    </cfRule>
  </conditionalFormatting>
  <conditionalFormatting sqref="Z32:AA35">
    <cfRule type="expression" dxfId="775" priority="752">
      <formula>Z32=15</formula>
    </cfRule>
    <cfRule type="expression" dxfId="774" priority="753">
      <formula>AB32=10</formula>
    </cfRule>
    <cfRule type="expression" dxfId="773" priority="754">
      <formula>X32=25</formula>
    </cfRule>
  </conditionalFormatting>
  <conditionalFormatting sqref="V31:V35">
    <cfRule type="expression" dxfId="772" priority="748">
      <formula>W31="X"</formula>
    </cfRule>
  </conditionalFormatting>
  <conditionalFormatting sqref="AJ31">
    <cfRule type="cellIs" dxfId="771" priority="745" operator="equal">
      <formula>0.6</formula>
    </cfRule>
    <cfRule type="cellIs" dxfId="770" priority="746" operator="equal">
      <formula>1</formula>
    </cfRule>
    <cfRule type="cellIs" dxfId="769" priority="747" operator="equal">
      <formula>0.8</formula>
    </cfRule>
  </conditionalFormatting>
  <conditionalFormatting sqref="BB31:BB35">
    <cfRule type="cellIs" dxfId="768" priority="744" operator="equal">
      <formula>"compartir"</formula>
    </cfRule>
  </conditionalFormatting>
  <conditionalFormatting sqref="W31">
    <cfRule type="cellIs" dxfId="767" priority="743" operator="equal">
      <formula>"X"</formula>
    </cfRule>
  </conditionalFormatting>
  <conditionalFormatting sqref="W31">
    <cfRule type="cellIs" dxfId="766" priority="742" operator="equal">
      <formula>"X"</formula>
    </cfRule>
  </conditionalFormatting>
  <conditionalFormatting sqref="W31">
    <cfRule type="expression" dxfId="765" priority="740">
      <formula>V31=Y</formula>
    </cfRule>
    <cfRule type="expression" dxfId="764" priority="741">
      <formula>V31="y"</formula>
    </cfRule>
  </conditionalFormatting>
  <conditionalFormatting sqref="V37:V41">
    <cfRule type="cellIs" dxfId="763" priority="739" operator="equal">
      <formula>"X"</formula>
    </cfRule>
  </conditionalFormatting>
  <conditionalFormatting sqref="AK37:AL41">
    <cfRule type="cellIs" dxfId="762" priority="737" operator="equal">
      <formula>"NO"</formula>
    </cfRule>
    <cfRule type="cellIs" dxfId="761" priority="738" operator="equal">
      <formula>"SI"</formula>
    </cfRule>
  </conditionalFormatting>
  <conditionalFormatting sqref="AM37:AN41">
    <cfRule type="cellIs" dxfId="760" priority="735" operator="equal">
      <formula>"ALE"</formula>
    </cfRule>
    <cfRule type="cellIs" dxfId="759" priority="736" operator="equal">
      <formula>"CON"</formula>
    </cfRule>
  </conditionalFormatting>
  <conditionalFormatting sqref="CA37:CP41">
    <cfRule type="cellIs" dxfId="758" priority="733" operator="equal">
      <formula>"NO"</formula>
    </cfRule>
    <cfRule type="cellIs" dxfId="757" priority="734" operator="equal">
      <formula>"SI"</formula>
    </cfRule>
  </conditionalFormatting>
  <conditionalFormatting sqref="DA37:DP41">
    <cfRule type="cellIs" dxfId="756" priority="731" operator="equal">
      <formula>"NO"</formula>
    </cfRule>
    <cfRule type="cellIs" dxfId="755" priority="732" operator="equal">
      <formula>"SI"</formula>
    </cfRule>
  </conditionalFormatting>
  <conditionalFormatting sqref="V37:V41">
    <cfRule type="cellIs" dxfId="754" priority="683" operator="equal">
      <formula>"Y"</formula>
    </cfRule>
  </conditionalFormatting>
  <conditionalFormatting sqref="AI37:AI41">
    <cfRule type="cellIs" dxfId="753" priority="727" operator="equal">
      <formula>0</formula>
    </cfRule>
    <cfRule type="cellIs" dxfId="752" priority="728" operator="between">
      <formula>"0.1"</formula>
      <formula>100</formula>
    </cfRule>
    <cfRule type="cellIs" dxfId="751" priority="729" operator="between">
      <formula>0</formula>
      <formula>100</formula>
    </cfRule>
    <cfRule type="cellIs" dxfId="750" priority="730" operator="between">
      <formula>0</formula>
      <formula>100</formula>
    </cfRule>
  </conditionalFormatting>
  <conditionalFormatting sqref="BB37">
    <cfRule type="cellIs" dxfId="749" priority="726" stopIfTrue="1" operator="equal">
      <formula>"SI"</formula>
    </cfRule>
  </conditionalFormatting>
  <conditionalFormatting sqref="AI37:AI41">
    <cfRule type="cellIs" dxfId="748" priority="725" operator="equal">
      <formula>0.58</formula>
    </cfRule>
  </conditionalFormatting>
  <conditionalFormatting sqref="AY37:AY41">
    <cfRule type="expression" dxfId="747" priority="699">
      <formula>"&lt;,2"</formula>
    </cfRule>
  </conditionalFormatting>
  <conditionalFormatting sqref="AW37:AW41">
    <cfRule type="expression" dxfId="746" priority="698">
      <formula>"&lt;,2"</formula>
    </cfRule>
  </conditionalFormatting>
  <conditionalFormatting sqref="BA37">
    <cfRule type="expression" dxfId="745" priority="700">
      <formula>$BD37=25</formula>
    </cfRule>
    <cfRule type="expression" dxfId="744" priority="701">
      <formula>$BD37=24</formula>
    </cfRule>
    <cfRule type="expression" dxfId="743" priority="702">
      <formula>$BD37=23</formula>
    </cfRule>
    <cfRule type="expression" dxfId="742" priority="703">
      <formula>$BD37=22</formula>
    </cfRule>
    <cfRule type="expression" dxfId="741" priority="704">
      <formula>$BD37=21</formula>
    </cfRule>
    <cfRule type="expression" dxfId="740" priority="705">
      <formula>$BD37=20</formula>
    </cfRule>
    <cfRule type="expression" dxfId="739" priority="706">
      <formula>$BD37=19</formula>
    </cfRule>
    <cfRule type="expression" dxfId="738" priority="707">
      <formula>$BD37=18</formula>
    </cfRule>
    <cfRule type="expression" dxfId="737" priority="708">
      <formula>$BD37=17</formula>
    </cfRule>
    <cfRule type="expression" dxfId="736" priority="709">
      <formula>$BD37=16</formula>
    </cfRule>
    <cfRule type="expression" dxfId="735" priority="710">
      <formula>$BD37=15</formula>
    </cfRule>
    <cfRule type="expression" dxfId="734" priority="711">
      <formula>$BD37=14</formula>
    </cfRule>
    <cfRule type="expression" dxfId="733" priority="712">
      <formula>$BD37=13</formula>
    </cfRule>
    <cfRule type="expression" dxfId="732" priority="713">
      <formula>$BD37=12</formula>
    </cfRule>
    <cfRule type="expression" dxfId="731" priority="714">
      <formula>$BD37=11</formula>
    </cfRule>
    <cfRule type="expression" dxfId="730" priority="715">
      <formula>$BD37=10</formula>
    </cfRule>
    <cfRule type="expression" dxfId="729" priority="716">
      <formula>$BD37=9</formula>
    </cfRule>
    <cfRule type="expression" dxfId="728" priority="717">
      <formula>$BD37=8</formula>
    </cfRule>
    <cfRule type="expression" dxfId="727" priority="718">
      <formula>$BD37=7</formula>
    </cfRule>
    <cfRule type="expression" dxfId="726" priority="719">
      <formula>$BD37=6</formula>
    </cfRule>
    <cfRule type="expression" dxfId="725" priority="720">
      <formula>$BD37=5</formula>
    </cfRule>
    <cfRule type="expression" dxfId="724" priority="721">
      <formula>$BD37=4</formula>
    </cfRule>
    <cfRule type="expression" dxfId="723" priority="722">
      <formula>$BD37=3</formula>
    </cfRule>
    <cfRule type="expression" dxfId="722" priority="723">
      <formula>$BD37=2</formula>
    </cfRule>
    <cfRule type="expression" dxfId="721" priority="724">
      <formula>$BD37=1</formula>
    </cfRule>
  </conditionalFormatting>
  <conditionalFormatting sqref="AX37:AX41">
    <cfRule type="beginsWith" dxfId="720" priority="693" operator="beginsWith" text="MUY ALTA">
      <formula>LEFT(AX37,LEN("MUY ALTA"))="MUY ALTA"</formula>
    </cfRule>
    <cfRule type="beginsWith" dxfId="719" priority="694" operator="beginsWith" text="ALTA">
      <formula>LEFT(AX37,LEN("ALTA"))="ALTA"</formula>
    </cfRule>
    <cfRule type="beginsWith" dxfId="718" priority="695" operator="beginsWith" text="MEDIA">
      <formula>LEFT(AX37,LEN("MEDIA"))="MEDIA"</formula>
    </cfRule>
    <cfRule type="beginsWith" dxfId="717" priority="696" operator="beginsWith" text="BAJA">
      <formula>LEFT(AX37,LEN("BAJA"))="BAJA"</formula>
    </cfRule>
    <cfRule type="beginsWith" dxfId="716" priority="697" operator="beginsWith" text="MUY BAJA">
      <formula>LEFT(AX37,LEN("MUY BAJA"))="MUY BAJA"</formula>
    </cfRule>
  </conditionalFormatting>
  <conditionalFormatting sqref="AZ37:AZ41">
    <cfRule type="beginsWith" dxfId="715" priority="688" operator="beginsWith" text="MUY ALTA">
      <formula>LEFT(AZ37,LEN("MUY ALTA"))="MUY ALTA"</formula>
    </cfRule>
    <cfRule type="beginsWith" dxfId="714" priority="689" operator="beginsWith" text="ALTA">
      <formula>LEFT(AZ37,LEN("ALTA"))="ALTA"</formula>
    </cfRule>
    <cfRule type="beginsWith" dxfId="713" priority="690" operator="beginsWith" text="MEDIA">
      <formula>LEFT(AZ37,LEN("MEDIA"))="MEDIA"</formula>
    </cfRule>
    <cfRule type="beginsWith" dxfId="712" priority="691" operator="beginsWith" text="BAJA">
      <formula>LEFT(AZ37,LEN("BAJA"))="BAJA"</formula>
    </cfRule>
    <cfRule type="beginsWith" dxfId="711" priority="692" operator="beginsWith" text="MUY BAJA">
      <formula>LEFT(AZ37,LEN("MUY BAJA"))="MUY BAJA"</formula>
    </cfRule>
  </conditionalFormatting>
  <conditionalFormatting sqref="AO37:AP41">
    <cfRule type="cellIs" dxfId="710" priority="687" operator="equal">
      <formula>"NO"</formula>
    </cfRule>
  </conditionalFormatting>
  <conditionalFormatting sqref="BB37:BB41">
    <cfRule type="cellIs" dxfId="709" priority="684" operator="equal">
      <formula>"Evitar"</formula>
    </cfRule>
    <cfRule type="cellIs" dxfId="708" priority="685" operator="equal">
      <formula>"Aceptar"</formula>
    </cfRule>
    <cfRule type="cellIs" dxfId="707" priority="686" operator="equal">
      <formula>"Reducir"</formula>
    </cfRule>
  </conditionalFormatting>
  <conditionalFormatting sqref="CW37:CZ41">
    <cfRule type="cellIs" dxfId="706" priority="681" operator="equal">
      <formula>"NO"</formula>
    </cfRule>
    <cfRule type="cellIs" dxfId="705" priority="682" operator="equal">
      <formula>"SI"</formula>
    </cfRule>
  </conditionalFormatting>
  <conditionalFormatting sqref="V37:V41">
    <cfRule type="expression" dxfId="704" priority="680">
      <formula>W37="X"</formula>
    </cfRule>
  </conditionalFormatting>
  <conditionalFormatting sqref="V37:V41">
    <cfRule type="expression" dxfId="703" priority="679">
      <formula>W37="X"</formula>
    </cfRule>
  </conditionalFormatting>
  <conditionalFormatting sqref="Q37:Q41">
    <cfRule type="expression" dxfId="702" priority="678">
      <formula>"&lt;,2"</formula>
    </cfRule>
  </conditionalFormatting>
  <conditionalFormatting sqref="R37:R41">
    <cfRule type="cellIs" dxfId="701" priority="670" operator="equal">
      <formula>20</formula>
    </cfRule>
    <cfRule type="cellIs" dxfId="700" priority="671" operator="equal">
      <formula>10</formula>
    </cfRule>
    <cfRule type="cellIs" dxfId="699" priority="672" operator="equal">
      <formula>5</formula>
    </cfRule>
    <cfRule type="cellIs" dxfId="698" priority="673" operator="equal">
      <formula>1</formula>
    </cfRule>
    <cfRule type="cellIs" dxfId="697" priority="674" operator="equal">
      <formula>0.8</formula>
    </cfRule>
    <cfRule type="cellIs" dxfId="696" priority="675" operator="equal">
      <formula>0.6</formula>
    </cfRule>
    <cfRule type="cellIs" dxfId="695" priority="676" operator="equal">
      <formula>0.4</formula>
    </cfRule>
    <cfRule type="cellIs" dxfId="694" priority="677" operator="equal">
      <formula>20%</formula>
    </cfRule>
  </conditionalFormatting>
  <conditionalFormatting sqref="P37:P41">
    <cfRule type="cellIs" dxfId="693" priority="669" operator="equal">
      <formula>0.2</formula>
    </cfRule>
  </conditionalFormatting>
  <conditionalFormatting sqref="O37:O41">
    <cfRule type="beginsWith" priority="657" operator="beginsWith" text="La actividad que conlleva el riesgo se ejecuta como máximos 2 veces por año">
      <formula>LEFT(O37,LEN("La actividad que conlleva el riesgo se ejecuta como máximos 2 veces por año"))="La actividad que conlleva el riesgo se ejecuta como máximos 2 veces por año"</formula>
    </cfRule>
    <cfRule type="cellIs" dxfId="692" priority="658" operator="equal">
      <formula>"La actividad que conlleva el riesgo se ejecuta como máximos 2 veces por año"</formula>
    </cfRule>
    <cfRule type="cellIs" dxfId="691" priority="659" operator="equal">
      <formula>"La actividad que conlleva el riesgo se ejecuta como máximos 2 veces por año "</formula>
    </cfRule>
    <cfRule type="containsText" dxfId="690" priority="660" operator="containsText" text="La actividad que conlleva el riesgo se ejecuta como máximos 2 veces por año">
      <formula>NOT(ISERROR(SEARCH("La actividad que conlleva el riesgo se ejecuta como máximos 2 veces por año",O37)))</formula>
    </cfRule>
    <cfRule type="cellIs" dxfId="689" priority="661" operator="equal">
      <formula>"La actividad que conlleva el riesgo se ejecuta como máximos 2 veces por año"</formula>
    </cfRule>
    <cfRule type="cellIs" dxfId="688" priority="662" operator="equal">
      <formula>"La actividad que conlleva el riesgo se ejecuta como máximos 2 veces por año"</formula>
    </cfRule>
  </conditionalFormatting>
  <conditionalFormatting sqref="AJ37:AJ41">
    <cfRule type="cellIs" dxfId="687" priority="654" operator="equal">
      <formula>0.6</formula>
    </cfRule>
    <cfRule type="cellIs" dxfId="686" priority="655" operator="equal">
      <formula>1</formula>
    </cfRule>
    <cfRule type="cellIs" dxfId="685" priority="656" operator="equal">
      <formula>0.8</formula>
    </cfRule>
  </conditionalFormatting>
  <conditionalFormatting sqref="BB37:BB41">
    <cfRule type="cellIs" dxfId="684" priority="653" operator="equal">
      <formula>"combatir"</formula>
    </cfRule>
  </conditionalFormatting>
  <conditionalFormatting sqref="S37">
    <cfRule type="expression" dxfId="683" priority="628">
      <formula>$T37=25</formula>
    </cfRule>
    <cfRule type="expression" dxfId="682" priority="629">
      <formula>$T37=24</formula>
    </cfRule>
    <cfRule type="expression" dxfId="681" priority="630">
      <formula>$T37=23</formula>
    </cfRule>
    <cfRule type="expression" dxfId="680" priority="631">
      <formula>$T37=22</formula>
    </cfRule>
    <cfRule type="expression" dxfId="679" priority="632">
      <formula>$T37=21</formula>
    </cfRule>
    <cfRule type="expression" dxfId="678" priority="633">
      <formula>$T37=20</formula>
    </cfRule>
    <cfRule type="expression" dxfId="677" priority="634">
      <formula>$T37=19</formula>
    </cfRule>
    <cfRule type="expression" dxfId="676" priority="635">
      <formula>$T37=18</formula>
    </cfRule>
    <cfRule type="expression" dxfId="675" priority="636">
      <formula>$T37=17</formula>
    </cfRule>
    <cfRule type="expression" dxfId="674" priority="637">
      <formula>$T37=16</formula>
    </cfRule>
    <cfRule type="expression" dxfId="673" priority="638">
      <formula>$T37=15</formula>
    </cfRule>
    <cfRule type="expression" dxfId="672" priority="639">
      <formula>$T37=14</formula>
    </cfRule>
    <cfRule type="expression" dxfId="671" priority="640">
      <formula>$T37=13</formula>
    </cfRule>
    <cfRule type="expression" dxfId="670" priority="641">
      <formula>$T37=12</formula>
    </cfRule>
    <cfRule type="expression" dxfId="669" priority="642">
      <formula>$T37=11</formula>
    </cfRule>
    <cfRule type="expression" dxfId="668" priority="643">
      <formula>$T37=10</formula>
    </cfRule>
    <cfRule type="expression" dxfId="667" priority="644">
      <formula>$T37=9</formula>
    </cfRule>
    <cfRule type="expression" dxfId="666" priority="645">
      <formula>$T37=8</formula>
    </cfRule>
    <cfRule type="expression" dxfId="665" priority="646">
      <formula>$T37=7</formula>
    </cfRule>
    <cfRule type="expression" dxfId="664" priority="647">
      <formula>$T37=6</formula>
    </cfRule>
    <cfRule type="expression" dxfId="663" priority="648">
      <formula>$T37=5</formula>
    </cfRule>
    <cfRule type="expression" dxfId="662" priority="649">
      <formula>$T37=4</formula>
    </cfRule>
    <cfRule type="expression" dxfId="661" priority="650">
      <formula>$T37=3</formula>
    </cfRule>
    <cfRule type="expression" dxfId="660" priority="651">
      <formula>$T37=2</formula>
    </cfRule>
    <cfRule type="expression" dxfId="659" priority="652">
      <formula>$T37=1</formula>
    </cfRule>
  </conditionalFormatting>
  <conditionalFormatting sqref="W37">
    <cfRule type="cellIs" dxfId="658" priority="627" operator="equal">
      <formula>"X"</formula>
    </cfRule>
  </conditionalFormatting>
  <conditionalFormatting sqref="W37">
    <cfRule type="cellIs" dxfId="657" priority="626" operator="equal">
      <formula>"X"</formula>
    </cfRule>
  </conditionalFormatting>
  <conditionalFormatting sqref="W37">
    <cfRule type="expression" dxfId="656" priority="624">
      <formula>V37=Y</formula>
    </cfRule>
    <cfRule type="expression" dxfId="655" priority="625">
      <formula>V37="y"</formula>
    </cfRule>
  </conditionalFormatting>
  <conditionalFormatting sqref="BB37:BB41">
    <cfRule type="cellIs" dxfId="654" priority="623" operator="equal">
      <formula>"compartir"</formula>
    </cfRule>
  </conditionalFormatting>
  <conditionalFormatting sqref="AD37:AE41">
    <cfRule type="cellIs" dxfId="653" priority="622" operator="equal">
      <formula>25</formula>
    </cfRule>
  </conditionalFormatting>
  <conditionalFormatting sqref="AF37:AG41">
    <cfRule type="cellIs" dxfId="652" priority="621" operator="equal">
      <formula>15</formula>
    </cfRule>
  </conditionalFormatting>
  <conditionalFormatting sqref="AD37:AE41">
    <cfRule type="expression" dxfId="651" priority="620">
      <formula>AF37=15</formula>
    </cfRule>
  </conditionalFormatting>
  <conditionalFormatting sqref="AF37:AG41">
    <cfRule type="expression" dxfId="650" priority="619">
      <formula>AD37=25</formula>
    </cfRule>
  </conditionalFormatting>
  <conditionalFormatting sqref="AB37:AC37">
    <cfRule type="expression" dxfId="649" priority="606">
      <formula>AB37=10</formula>
    </cfRule>
    <cfRule type="expression" dxfId="648" priority="607">
      <formula>Z37=15</formula>
    </cfRule>
    <cfRule type="expression" dxfId="647" priority="608">
      <formula>X37=25</formula>
    </cfRule>
    <cfRule type="cellIs" dxfId="646" priority="618" operator="equal">
      <formula>25</formula>
    </cfRule>
  </conditionalFormatting>
  <conditionalFormatting sqref="AB37:AC37">
    <cfRule type="expression" dxfId="645" priority="615">
      <formula>AD37=15</formula>
    </cfRule>
    <cfRule type="expression" dxfId="644" priority="616">
      <formula>AF37=10</formula>
    </cfRule>
    <cfRule type="expression" dxfId="643" priority="617">
      <formula>AD37=15</formula>
    </cfRule>
  </conditionalFormatting>
  <conditionalFormatting sqref="X37:Y37">
    <cfRule type="expression" dxfId="642" priority="612">
      <formula>AB37=10</formula>
    </cfRule>
    <cfRule type="expression" dxfId="641" priority="613">
      <formula>X37=25</formula>
    </cfRule>
    <cfRule type="expression" dxfId="640" priority="614">
      <formula>Z37=15</formula>
    </cfRule>
  </conditionalFormatting>
  <conditionalFormatting sqref="Z37:AA37">
    <cfRule type="expression" dxfId="639" priority="609">
      <formula>Z37=15</formula>
    </cfRule>
    <cfRule type="expression" dxfId="638" priority="610">
      <formula>AB37=10</formula>
    </cfRule>
    <cfRule type="expression" dxfId="637" priority="611">
      <formula>X37=25</formula>
    </cfRule>
  </conditionalFormatting>
  <conditionalFormatting sqref="AB38:AC41">
    <cfRule type="expression" dxfId="636" priority="593">
      <formula>AB38=10</formula>
    </cfRule>
    <cfRule type="expression" dxfId="635" priority="594">
      <formula>Z38=15</formula>
    </cfRule>
    <cfRule type="expression" dxfId="634" priority="595">
      <formula>X38=25</formula>
    </cfRule>
    <cfRule type="cellIs" dxfId="633" priority="605" operator="equal">
      <formula>25</formula>
    </cfRule>
  </conditionalFormatting>
  <conditionalFormatting sqref="AB38:AC41">
    <cfRule type="expression" dxfId="632" priority="602">
      <formula>AD38=15</formula>
    </cfRule>
    <cfRule type="expression" dxfId="631" priority="603">
      <formula>AF38=10</formula>
    </cfRule>
    <cfRule type="expression" dxfId="630" priority="604">
      <formula>AD38=15</formula>
    </cfRule>
  </conditionalFormatting>
  <conditionalFormatting sqref="X38:Y41">
    <cfRule type="expression" dxfId="629" priority="599">
      <formula>AB38=10</formula>
    </cfRule>
    <cfRule type="expression" dxfId="628" priority="600">
      <formula>X38=25</formula>
    </cfRule>
    <cfRule type="expression" dxfId="627" priority="601">
      <formula>Z38=15</formula>
    </cfRule>
  </conditionalFormatting>
  <conditionalFormatting sqref="Z38:AA41">
    <cfRule type="expression" dxfId="626" priority="596">
      <formula>Z38=15</formula>
    </cfRule>
    <cfRule type="expression" dxfId="625" priority="597">
      <formula>AB38=10</formula>
    </cfRule>
    <cfRule type="expression" dxfId="624" priority="598">
      <formula>X38=25</formula>
    </cfRule>
  </conditionalFormatting>
  <conditionalFormatting sqref="V43:V47">
    <cfRule type="cellIs" dxfId="623" priority="592" operator="equal">
      <formula>"X"</formula>
    </cfRule>
  </conditionalFormatting>
  <conditionalFormatting sqref="AK43:AL47">
    <cfRule type="cellIs" dxfId="622" priority="590" operator="equal">
      <formula>"NO"</formula>
    </cfRule>
    <cfRule type="cellIs" dxfId="621" priority="591" operator="equal">
      <formula>"SI"</formula>
    </cfRule>
  </conditionalFormatting>
  <conditionalFormatting sqref="AM43:AN43 AM46:AN47">
    <cfRule type="cellIs" dxfId="620" priority="588" operator="equal">
      <formula>"ALE"</formula>
    </cfRule>
    <cfRule type="cellIs" dxfId="619" priority="589" operator="equal">
      <formula>"CON"</formula>
    </cfRule>
  </conditionalFormatting>
  <conditionalFormatting sqref="AD43:AE47">
    <cfRule type="cellIs" dxfId="618" priority="587" operator="equal">
      <formula>25</formula>
    </cfRule>
  </conditionalFormatting>
  <conditionalFormatting sqref="AF43:AG47">
    <cfRule type="cellIs" dxfId="617" priority="586" operator="equal">
      <formula>15</formula>
    </cfRule>
  </conditionalFormatting>
  <conditionalFormatting sqref="CA43:CP47">
    <cfRule type="cellIs" dxfId="616" priority="584" operator="equal">
      <formula>"NO"</formula>
    </cfRule>
    <cfRule type="cellIs" dxfId="615" priority="585" operator="equal">
      <formula>"SI"</formula>
    </cfRule>
  </conditionalFormatting>
  <conditionalFormatting sqref="DA43:DP47">
    <cfRule type="cellIs" dxfId="614" priority="582" operator="equal">
      <formula>"NO"</formula>
    </cfRule>
    <cfRule type="cellIs" dxfId="613" priority="583" operator="equal">
      <formula>"SI"</formula>
    </cfRule>
  </conditionalFormatting>
  <conditionalFormatting sqref="V43:V47">
    <cfRule type="cellIs" dxfId="612" priority="534" operator="equal">
      <formula>"Y"</formula>
    </cfRule>
  </conditionalFormatting>
  <conditionalFormatting sqref="AI43:AI47">
    <cfRule type="cellIs" dxfId="611" priority="578" operator="equal">
      <formula>0</formula>
    </cfRule>
    <cfRule type="cellIs" dxfId="610" priority="579" operator="between">
      <formula>"0.1"</formula>
      <formula>100</formula>
    </cfRule>
    <cfRule type="cellIs" dxfId="609" priority="580" operator="between">
      <formula>0</formula>
      <formula>100</formula>
    </cfRule>
    <cfRule type="cellIs" dxfId="608" priority="581" operator="between">
      <formula>0</formula>
      <formula>100</formula>
    </cfRule>
  </conditionalFormatting>
  <conditionalFormatting sqref="BB43">
    <cfRule type="cellIs" dxfId="607" priority="577" stopIfTrue="1" operator="equal">
      <formula>"SI"</formula>
    </cfRule>
  </conditionalFormatting>
  <conditionalFormatting sqref="AI43:AI47">
    <cfRule type="cellIs" dxfId="606" priority="576" operator="equal">
      <formula>0.58</formula>
    </cfRule>
  </conditionalFormatting>
  <conditionalFormatting sqref="AY43:AY47">
    <cfRule type="expression" dxfId="605" priority="550">
      <formula>"&lt;,2"</formula>
    </cfRule>
  </conditionalFormatting>
  <conditionalFormatting sqref="AW43:AW47">
    <cfRule type="expression" dxfId="604" priority="549">
      <formula>"&lt;,2"</formula>
    </cfRule>
  </conditionalFormatting>
  <conditionalFormatting sqref="BA43">
    <cfRule type="expression" dxfId="603" priority="551">
      <formula>$BD43=25</formula>
    </cfRule>
    <cfRule type="expression" dxfId="602" priority="552">
      <formula>$BD43=24</formula>
    </cfRule>
    <cfRule type="expression" dxfId="601" priority="553">
      <formula>$BD43=23</formula>
    </cfRule>
    <cfRule type="expression" dxfId="600" priority="554">
      <formula>$BD43=22</formula>
    </cfRule>
    <cfRule type="expression" dxfId="599" priority="555">
      <formula>$BD43=21</formula>
    </cfRule>
    <cfRule type="expression" dxfId="598" priority="556">
      <formula>$BD43=20</formula>
    </cfRule>
    <cfRule type="expression" dxfId="597" priority="557">
      <formula>$BD43=19</formula>
    </cfRule>
    <cfRule type="expression" dxfId="596" priority="558">
      <formula>$BD43=18</formula>
    </cfRule>
    <cfRule type="expression" dxfId="595" priority="559">
      <formula>$BD43=17</formula>
    </cfRule>
    <cfRule type="expression" dxfId="594" priority="560">
      <formula>$BD43=16</formula>
    </cfRule>
    <cfRule type="expression" dxfId="593" priority="561">
      <formula>$BD43=15</formula>
    </cfRule>
    <cfRule type="expression" dxfId="592" priority="562">
      <formula>$BD43=14</formula>
    </cfRule>
    <cfRule type="expression" dxfId="591" priority="563">
      <formula>$BD43=13</formula>
    </cfRule>
    <cfRule type="expression" dxfId="590" priority="564">
      <formula>$BD43=12</formula>
    </cfRule>
    <cfRule type="expression" dxfId="589" priority="565">
      <formula>$BD43=11</formula>
    </cfRule>
    <cfRule type="expression" dxfId="588" priority="566">
      <formula>$BD43=10</formula>
    </cfRule>
    <cfRule type="expression" dxfId="587" priority="567">
      <formula>$BD43=9</formula>
    </cfRule>
    <cfRule type="expression" dxfId="586" priority="568">
      <formula>$BD43=8</formula>
    </cfRule>
    <cfRule type="expression" dxfId="585" priority="569">
      <formula>$BD43=7</formula>
    </cfRule>
    <cfRule type="expression" dxfId="584" priority="570">
      <formula>$BD43=6</formula>
    </cfRule>
    <cfRule type="expression" dxfId="583" priority="571">
      <formula>$BD43=5</formula>
    </cfRule>
    <cfRule type="expression" dxfId="582" priority="572">
      <formula>$BD43=4</formula>
    </cfRule>
    <cfRule type="expression" dxfId="581" priority="573">
      <formula>$BD43=3</formula>
    </cfRule>
    <cfRule type="expression" dxfId="580" priority="574">
      <formula>$BD43=2</formula>
    </cfRule>
    <cfRule type="expression" dxfId="579" priority="575">
      <formula>$BD43=1</formula>
    </cfRule>
  </conditionalFormatting>
  <conditionalFormatting sqref="AX43:AX47">
    <cfRule type="beginsWith" dxfId="578" priority="544" operator="beginsWith" text="MUY ALTA">
      <formula>LEFT(AX43,LEN("MUY ALTA"))="MUY ALTA"</formula>
    </cfRule>
    <cfRule type="beginsWith" dxfId="577" priority="545" operator="beginsWith" text="ALTA">
      <formula>LEFT(AX43,LEN("ALTA"))="ALTA"</formula>
    </cfRule>
    <cfRule type="beginsWith" dxfId="576" priority="546" operator="beginsWith" text="MEDIA">
      <formula>LEFT(AX43,LEN("MEDIA"))="MEDIA"</formula>
    </cfRule>
    <cfRule type="beginsWith" dxfId="575" priority="547" operator="beginsWith" text="BAJA">
      <formula>LEFT(AX43,LEN("BAJA"))="BAJA"</formula>
    </cfRule>
    <cfRule type="beginsWith" dxfId="574" priority="548" operator="beginsWith" text="MUY BAJA">
      <formula>LEFT(AX43,LEN("MUY BAJA"))="MUY BAJA"</formula>
    </cfRule>
  </conditionalFormatting>
  <conditionalFormatting sqref="AZ43:AZ47">
    <cfRule type="beginsWith" dxfId="573" priority="539" operator="beginsWith" text="MUY ALTA">
      <formula>LEFT(AZ43,LEN("MUY ALTA"))="MUY ALTA"</formula>
    </cfRule>
    <cfRule type="beginsWith" dxfId="572" priority="540" operator="beginsWith" text="ALTA">
      <formula>LEFT(AZ43,LEN("ALTA"))="ALTA"</formula>
    </cfRule>
    <cfRule type="beginsWith" dxfId="571" priority="541" operator="beginsWith" text="MEDIA">
      <formula>LEFT(AZ43,LEN("MEDIA"))="MEDIA"</formula>
    </cfRule>
    <cfRule type="beginsWith" dxfId="570" priority="542" operator="beginsWith" text="BAJA">
      <formula>LEFT(AZ43,LEN("BAJA"))="BAJA"</formula>
    </cfRule>
    <cfRule type="beginsWith" dxfId="569" priority="543" operator="beginsWith" text="MUY BAJA">
      <formula>LEFT(AZ43,LEN("MUY BAJA"))="MUY BAJA"</formula>
    </cfRule>
  </conditionalFormatting>
  <conditionalFormatting sqref="AO43:AP43 AO46:AP47">
    <cfRule type="cellIs" dxfId="568" priority="538" operator="equal">
      <formula>"NO"</formula>
    </cfRule>
  </conditionalFormatting>
  <conditionalFormatting sqref="BB43:BB47">
    <cfRule type="cellIs" dxfId="567" priority="535" operator="equal">
      <formula>"Evitar"</formula>
    </cfRule>
    <cfRule type="cellIs" dxfId="566" priority="536" operator="equal">
      <formula>"Aceptar"</formula>
    </cfRule>
    <cfRule type="cellIs" dxfId="565" priority="537" operator="equal">
      <formula>"Reducir"</formula>
    </cfRule>
  </conditionalFormatting>
  <conditionalFormatting sqref="CW43:CZ47">
    <cfRule type="cellIs" dxfId="564" priority="532" operator="equal">
      <formula>"NO"</formula>
    </cfRule>
    <cfRule type="cellIs" dxfId="563" priority="533" operator="equal">
      <formula>"SI"</formula>
    </cfRule>
  </conditionalFormatting>
  <conditionalFormatting sqref="S43">
    <cfRule type="expression" dxfId="562" priority="507">
      <formula>$T43=25</formula>
    </cfRule>
    <cfRule type="expression" dxfId="561" priority="508">
      <formula>$T43=24</formula>
    </cfRule>
    <cfRule type="expression" dxfId="560" priority="509">
      <formula>$T43=23</formula>
    </cfRule>
    <cfRule type="expression" dxfId="559" priority="510">
      <formula>$T43=22</formula>
    </cfRule>
    <cfRule type="expression" dxfId="558" priority="511">
      <formula>$T43=21</formula>
    </cfRule>
    <cfRule type="expression" dxfId="557" priority="512">
      <formula>$T43=20</formula>
    </cfRule>
    <cfRule type="expression" dxfId="556" priority="513">
      <formula>$T43=19</formula>
    </cfRule>
    <cfRule type="expression" dxfId="555" priority="514">
      <formula>$T43=18</formula>
    </cfRule>
    <cfRule type="expression" dxfId="554" priority="515">
      <formula>$T43=17</formula>
    </cfRule>
    <cfRule type="expression" dxfId="553" priority="516">
      <formula>$T43=16</formula>
    </cfRule>
    <cfRule type="expression" dxfId="552" priority="517">
      <formula>$T43=15</formula>
    </cfRule>
    <cfRule type="expression" dxfId="551" priority="518">
      <formula>$T43=14</formula>
    </cfRule>
    <cfRule type="expression" dxfId="550" priority="519">
      <formula>$T43=13</formula>
    </cfRule>
    <cfRule type="expression" dxfId="549" priority="520">
      <formula>$T43=12</formula>
    </cfRule>
    <cfRule type="expression" dxfId="548" priority="521">
      <formula>$T43=11</formula>
    </cfRule>
    <cfRule type="expression" dxfId="547" priority="522">
      <formula>$T43=10</formula>
    </cfRule>
    <cfRule type="expression" dxfId="546" priority="523">
      <formula>$T43=9</formula>
    </cfRule>
    <cfRule type="expression" dxfId="545" priority="524">
      <formula>$T43=8</formula>
    </cfRule>
    <cfRule type="expression" dxfId="544" priority="525">
      <formula>$T43=7</formula>
    </cfRule>
    <cfRule type="expression" dxfId="543" priority="526">
      <formula>$T43=6</formula>
    </cfRule>
    <cfRule type="expression" dxfId="542" priority="527">
      <formula>$T43=5</formula>
    </cfRule>
    <cfRule type="expression" dxfId="541" priority="528">
      <formula>$T43=4</formula>
    </cfRule>
    <cfRule type="expression" dxfId="540" priority="529">
      <formula>$T43=3</formula>
    </cfRule>
    <cfRule type="expression" dxfId="539" priority="530">
      <formula>$T43=2</formula>
    </cfRule>
    <cfRule type="expression" dxfId="538" priority="531">
      <formula>$T43=1</formula>
    </cfRule>
  </conditionalFormatting>
  <conditionalFormatting sqref="Q43:Q47">
    <cfRule type="expression" dxfId="537" priority="506">
      <formula>"&lt;,2"</formula>
    </cfRule>
  </conditionalFormatting>
  <conditionalFormatting sqref="R43:R47">
    <cfRule type="cellIs" dxfId="536" priority="498" operator="equal">
      <formula>20</formula>
    </cfRule>
    <cfRule type="cellIs" dxfId="535" priority="499" operator="equal">
      <formula>10</formula>
    </cfRule>
    <cfRule type="cellIs" dxfId="534" priority="500" operator="equal">
      <formula>5</formula>
    </cfRule>
    <cfRule type="cellIs" dxfId="533" priority="501" operator="equal">
      <formula>1</formula>
    </cfRule>
    <cfRule type="cellIs" dxfId="532" priority="502" operator="equal">
      <formula>0.8</formula>
    </cfRule>
    <cfRule type="cellIs" dxfId="531" priority="503" operator="equal">
      <formula>0.6</formula>
    </cfRule>
    <cfRule type="cellIs" dxfId="530" priority="504" operator="equal">
      <formula>0.4</formula>
    </cfRule>
    <cfRule type="cellIs" dxfId="529" priority="505" operator="equal">
      <formula>20%</formula>
    </cfRule>
  </conditionalFormatting>
  <conditionalFormatting sqref="P43:P47">
    <cfRule type="cellIs" dxfId="528" priority="497" operator="equal">
      <formula>0.2</formula>
    </cfRule>
  </conditionalFormatting>
  <conditionalFormatting sqref="O43:O47">
    <cfRule type="beginsWith" priority="485" operator="beginsWith" text="La actividad que conlleva el riesgo se ejecuta como máximos 2 veces por año">
      <formula>LEFT(O43,LEN("La actividad que conlleva el riesgo se ejecuta como máximos 2 veces por año"))="La actividad que conlleva el riesgo se ejecuta como máximos 2 veces por año"</formula>
    </cfRule>
    <cfRule type="cellIs" dxfId="527" priority="486" operator="equal">
      <formula>"La actividad que conlleva el riesgo se ejecuta como máximos 2 veces por año"</formula>
    </cfRule>
    <cfRule type="cellIs" dxfId="526" priority="487" operator="equal">
      <formula>"La actividad que conlleva el riesgo se ejecuta como máximos 2 veces por año "</formula>
    </cfRule>
    <cfRule type="containsText" dxfId="525" priority="488" operator="containsText" text="La actividad que conlleva el riesgo se ejecuta como máximos 2 veces por año">
      <formula>NOT(ISERROR(SEARCH("La actividad que conlleva el riesgo se ejecuta como máximos 2 veces por año",O43)))</formula>
    </cfRule>
    <cfRule type="cellIs" dxfId="524" priority="489" operator="equal">
      <formula>"La actividad que conlleva el riesgo se ejecuta como máximos 2 veces por año"</formula>
    </cfRule>
    <cfRule type="cellIs" dxfId="523" priority="490" operator="equal">
      <formula>"La actividad que conlleva el riesgo se ejecuta como máximos 2 veces por año"</formula>
    </cfRule>
  </conditionalFormatting>
  <conditionalFormatting sqref="AD43:AE47">
    <cfRule type="expression" dxfId="522" priority="484">
      <formula>AF43=15</formula>
    </cfRule>
  </conditionalFormatting>
  <conditionalFormatting sqref="AF43:AG47">
    <cfRule type="expression" dxfId="521" priority="483">
      <formula>AD43=25</formula>
    </cfRule>
  </conditionalFormatting>
  <conditionalFormatting sqref="AB43:AC43">
    <cfRule type="expression" dxfId="520" priority="470">
      <formula>AB43=10</formula>
    </cfRule>
    <cfRule type="expression" dxfId="519" priority="471">
      <formula>Z43=15</formula>
    </cfRule>
    <cfRule type="expression" dxfId="518" priority="472">
      <formula>X43=25</formula>
    </cfRule>
    <cfRule type="cellIs" dxfId="517" priority="482" operator="equal">
      <formula>25</formula>
    </cfRule>
  </conditionalFormatting>
  <conditionalFormatting sqref="AB43:AC43">
    <cfRule type="expression" dxfId="516" priority="479">
      <formula>AD43=15</formula>
    </cfRule>
    <cfRule type="expression" dxfId="515" priority="480">
      <formula>AF43=10</formula>
    </cfRule>
    <cfRule type="expression" dxfId="514" priority="481">
      <formula>AD43=15</formula>
    </cfRule>
  </conditionalFormatting>
  <conditionalFormatting sqref="X43:Y43">
    <cfRule type="expression" dxfId="513" priority="476">
      <formula>AB43=10</formula>
    </cfRule>
    <cfRule type="expression" dxfId="512" priority="477">
      <formula>X43=25</formula>
    </cfRule>
    <cfRule type="expression" dxfId="511" priority="478">
      <formula>Z43=15</formula>
    </cfRule>
  </conditionalFormatting>
  <conditionalFormatting sqref="Z43:AA43">
    <cfRule type="expression" dxfId="510" priority="473">
      <formula>Z43=15</formula>
    </cfRule>
    <cfRule type="expression" dxfId="509" priority="474">
      <formula>AB43=10</formula>
    </cfRule>
    <cfRule type="expression" dxfId="508" priority="475">
      <formula>X43=25</formula>
    </cfRule>
  </conditionalFormatting>
  <conditionalFormatting sqref="AB44:AC47">
    <cfRule type="expression" dxfId="507" priority="457">
      <formula>AB44=10</formula>
    </cfRule>
    <cfRule type="expression" dxfId="506" priority="458">
      <formula>Z44=15</formula>
    </cfRule>
    <cfRule type="expression" dxfId="505" priority="459">
      <formula>X44=25</formula>
    </cfRule>
    <cfRule type="cellIs" dxfId="504" priority="469" operator="equal">
      <formula>25</formula>
    </cfRule>
  </conditionalFormatting>
  <conditionalFormatting sqref="AB44:AC47">
    <cfRule type="expression" dxfId="503" priority="466">
      <formula>AD44=15</formula>
    </cfRule>
    <cfRule type="expression" dxfId="502" priority="467">
      <formula>AF44=10</formula>
    </cfRule>
    <cfRule type="expression" dxfId="501" priority="468">
      <formula>AD44=15</formula>
    </cfRule>
  </conditionalFormatting>
  <conditionalFormatting sqref="X44:Y47">
    <cfRule type="expression" dxfId="500" priority="463">
      <formula>AB44=10</formula>
    </cfRule>
    <cfRule type="expression" dxfId="499" priority="464">
      <formula>X44=25</formula>
    </cfRule>
    <cfRule type="expression" dxfId="498" priority="465">
      <formula>Z44=15</formula>
    </cfRule>
  </conditionalFormatting>
  <conditionalFormatting sqref="Z44:AA47">
    <cfRule type="expression" dxfId="497" priority="460">
      <formula>Z44=15</formula>
    </cfRule>
    <cfRule type="expression" dxfId="496" priority="461">
      <formula>AB44=10</formula>
    </cfRule>
    <cfRule type="expression" dxfId="495" priority="462">
      <formula>X44=25</formula>
    </cfRule>
  </conditionalFormatting>
  <conditionalFormatting sqref="V43:V47">
    <cfRule type="expression" dxfId="494" priority="456">
      <formula>W43="X"</formula>
    </cfRule>
  </conditionalFormatting>
  <conditionalFormatting sqref="AJ43">
    <cfRule type="cellIs" dxfId="493" priority="453" operator="equal">
      <formula>0.6</formula>
    </cfRule>
    <cfRule type="cellIs" dxfId="492" priority="454" operator="equal">
      <formula>1</formula>
    </cfRule>
    <cfRule type="cellIs" dxfId="491" priority="455" operator="equal">
      <formula>0.8</formula>
    </cfRule>
  </conditionalFormatting>
  <conditionalFormatting sqref="BB43:BB47">
    <cfRule type="cellIs" dxfId="490" priority="452" operator="equal">
      <formula>"compartir"</formula>
    </cfRule>
  </conditionalFormatting>
  <conditionalFormatting sqref="W43">
    <cfRule type="cellIs" dxfId="489" priority="451" operator="equal">
      <formula>"X"</formula>
    </cfRule>
  </conditionalFormatting>
  <conditionalFormatting sqref="W43">
    <cfRule type="cellIs" dxfId="488" priority="450" operator="equal">
      <formula>"X"</formula>
    </cfRule>
  </conditionalFormatting>
  <conditionalFormatting sqref="W43">
    <cfRule type="expression" dxfId="487" priority="448">
      <formula>V43=Y</formula>
    </cfRule>
    <cfRule type="expression" dxfId="486" priority="449">
      <formula>V43="y"</formula>
    </cfRule>
  </conditionalFormatting>
  <conditionalFormatting sqref="AM44:AN44">
    <cfRule type="cellIs" dxfId="485" priority="446" operator="equal">
      <formula>"ALE"</formula>
    </cfRule>
    <cfRule type="cellIs" dxfId="484" priority="447" operator="equal">
      <formula>"CON"</formula>
    </cfRule>
  </conditionalFormatting>
  <conditionalFormatting sqref="AO44:AP44">
    <cfRule type="cellIs" dxfId="483" priority="445" operator="equal">
      <formula>"NO"</formula>
    </cfRule>
  </conditionalFormatting>
  <conditionalFormatting sqref="AM45:AN45">
    <cfRule type="cellIs" dxfId="482" priority="443" operator="equal">
      <formula>"ALE"</formula>
    </cfRule>
    <cfRule type="cellIs" dxfId="481" priority="444" operator="equal">
      <formula>"CON"</formula>
    </cfRule>
  </conditionalFormatting>
  <conditionalFormatting sqref="AO45:AP45">
    <cfRule type="cellIs" dxfId="480" priority="442" operator="equal">
      <formula>"NO"</formula>
    </cfRule>
  </conditionalFormatting>
  <conditionalFormatting sqref="V49:V53">
    <cfRule type="cellIs" dxfId="479" priority="441" operator="equal">
      <formula>"X"</formula>
    </cfRule>
  </conditionalFormatting>
  <conditionalFormatting sqref="AK49:AL53">
    <cfRule type="cellIs" dxfId="478" priority="439" operator="equal">
      <formula>"NO"</formula>
    </cfRule>
    <cfRule type="cellIs" dxfId="477" priority="440" operator="equal">
      <formula>"SI"</formula>
    </cfRule>
  </conditionalFormatting>
  <conditionalFormatting sqref="AM49:AN53">
    <cfRule type="cellIs" dxfId="476" priority="437" operator="equal">
      <formula>"ALE"</formula>
    </cfRule>
    <cfRule type="cellIs" dxfId="475" priority="438" operator="equal">
      <formula>"CON"</formula>
    </cfRule>
  </conditionalFormatting>
  <conditionalFormatting sqref="AD49:AE53">
    <cfRule type="cellIs" dxfId="474" priority="436" operator="equal">
      <formula>25</formula>
    </cfRule>
  </conditionalFormatting>
  <conditionalFormatting sqref="AF49:AG53">
    <cfRule type="cellIs" dxfId="473" priority="435" operator="equal">
      <formula>15</formula>
    </cfRule>
  </conditionalFormatting>
  <conditionalFormatting sqref="CA49:CP53">
    <cfRule type="cellIs" dxfId="472" priority="433" operator="equal">
      <formula>"NO"</formula>
    </cfRule>
    <cfRule type="cellIs" dxfId="471" priority="434" operator="equal">
      <formula>"SI"</formula>
    </cfRule>
  </conditionalFormatting>
  <conditionalFormatting sqref="DA49:DP53">
    <cfRule type="cellIs" dxfId="470" priority="431" operator="equal">
      <formula>"NO"</formula>
    </cfRule>
    <cfRule type="cellIs" dxfId="469" priority="432" operator="equal">
      <formula>"SI"</formula>
    </cfRule>
  </conditionalFormatting>
  <conditionalFormatting sqref="V49:V53">
    <cfRule type="cellIs" dxfId="468" priority="383" operator="equal">
      <formula>"Y"</formula>
    </cfRule>
  </conditionalFormatting>
  <conditionalFormatting sqref="AI49:AI53">
    <cfRule type="cellIs" dxfId="467" priority="427" operator="equal">
      <formula>0</formula>
    </cfRule>
    <cfRule type="cellIs" dxfId="466" priority="428" operator="between">
      <formula>"0.1"</formula>
      <formula>100</formula>
    </cfRule>
    <cfRule type="cellIs" dxfId="465" priority="429" operator="between">
      <formula>0</formula>
      <formula>100</formula>
    </cfRule>
    <cfRule type="cellIs" dxfId="464" priority="430" operator="between">
      <formula>0</formula>
      <formula>100</formula>
    </cfRule>
  </conditionalFormatting>
  <conditionalFormatting sqref="BB49">
    <cfRule type="cellIs" dxfId="463" priority="426" stopIfTrue="1" operator="equal">
      <formula>"SI"</formula>
    </cfRule>
  </conditionalFormatting>
  <conditionalFormatting sqref="AI49:AI53">
    <cfRule type="cellIs" dxfId="462" priority="425" operator="equal">
      <formula>0.58</formula>
    </cfRule>
  </conditionalFormatting>
  <conditionalFormatting sqref="AY49:AY53">
    <cfRule type="expression" dxfId="461" priority="399">
      <formula>"&lt;,2"</formula>
    </cfRule>
  </conditionalFormatting>
  <conditionalFormatting sqref="AW49:AW53">
    <cfRule type="expression" dxfId="460" priority="398">
      <formula>"&lt;,2"</formula>
    </cfRule>
  </conditionalFormatting>
  <conditionalFormatting sqref="BA49">
    <cfRule type="expression" dxfId="459" priority="400">
      <formula>$BD49=25</formula>
    </cfRule>
    <cfRule type="expression" dxfId="458" priority="401">
      <formula>$BD49=24</formula>
    </cfRule>
    <cfRule type="expression" dxfId="457" priority="402">
      <formula>$BD49=23</formula>
    </cfRule>
    <cfRule type="expression" dxfId="456" priority="403">
      <formula>$BD49=22</formula>
    </cfRule>
    <cfRule type="expression" dxfId="455" priority="404">
      <formula>$BD49=21</formula>
    </cfRule>
    <cfRule type="expression" dxfId="454" priority="405">
      <formula>$BD49=20</formula>
    </cfRule>
    <cfRule type="expression" dxfId="453" priority="406">
      <formula>$BD49=19</formula>
    </cfRule>
    <cfRule type="expression" dxfId="452" priority="407">
      <formula>$BD49=18</formula>
    </cfRule>
    <cfRule type="expression" dxfId="451" priority="408">
      <formula>$BD49=17</formula>
    </cfRule>
    <cfRule type="expression" dxfId="450" priority="409">
      <formula>$BD49=16</formula>
    </cfRule>
    <cfRule type="expression" dxfId="449" priority="410">
      <formula>$BD49=15</formula>
    </cfRule>
    <cfRule type="expression" dxfId="448" priority="411">
      <formula>$BD49=14</formula>
    </cfRule>
    <cfRule type="expression" dxfId="447" priority="412">
      <formula>$BD49=13</formula>
    </cfRule>
    <cfRule type="expression" dxfId="446" priority="413">
      <formula>$BD49=12</formula>
    </cfRule>
    <cfRule type="expression" dxfId="445" priority="414">
      <formula>$BD49=11</formula>
    </cfRule>
    <cfRule type="expression" dxfId="444" priority="415">
      <formula>$BD49=10</formula>
    </cfRule>
    <cfRule type="expression" dxfId="443" priority="416">
      <formula>$BD49=9</formula>
    </cfRule>
    <cfRule type="expression" dxfId="442" priority="417">
      <formula>$BD49=8</formula>
    </cfRule>
    <cfRule type="expression" dxfId="441" priority="418">
      <formula>$BD49=7</formula>
    </cfRule>
    <cfRule type="expression" dxfId="440" priority="419">
      <formula>$BD49=6</formula>
    </cfRule>
    <cfRule type="expression" dxfId="439" priority="420">
      <formula>$BD49=5</formula>
    </cfRule>
    <cfRule type="expression" dxfId="438" priority="421">
      <formula>$BD49=4</formula>
    </cfRule>
    <cfRule type="expression" dxfId="437" priority="422">
      <formula>$BD49=3</formula>
    </cfRule>
    <cfRule type="expression" dxfId="436" priority="423">
      <formula>$BD49=2</formula>
    </cfRule>
    <cfRule type="expression" dxfId="435" priority="424">
      <formula>$BD49=1</formula>
    </cfRule>
  </conditionalFormatting>
  <conditionalFormatting sqref="AX49:AX53">
    <cfRule type="beginsWith" dxfId="434" priority="393" operator="beginsWith" text="MUY ALTA">
      <formula>LEFT(AX49,LEN("MUY ALTA"))="MUY ALTA"</formula>
    </cfRule>
    <cfRule type="beginsWith" dxfId="433" priority="394" operator="beginsWith" text="ALTA">
      <formula>LEFT(AX49,LEN("ALTA"))="ALTA"</formula>
    </cfRule>
    <cfRule type="beginsWith" dxfId="432" priority="395" operator="beginsWith" text="MEDIA">
      <formula>LEFT(AX49,LEN("MEDIA"))="MEDIA"</formula>
    </cfRule>
    <cfRule type="beginsWith" dxfId="431" priority="396" operator="beginsWith" text="BAJA">
      <formula>LEFT(AX49,LEN("BAJA"))="BAJA"</formula>
    </cfRule>
    <cfRule type="beginsWith" dxfId="430" priority="397" operator="beginsWith" text="MUY BAJA">
      <formula>LEFT(AX49,LEN("MUY BAJA"))="MUY BAJA"</formula>
    </cfRule>
  </conditionalFormatting>
  <conditionalFormatting sqref="AZ49:AZ53">
    <cfRule type="beginsWith" dxfId="429" priority="388" operator="beginsWith" text="MUY ALTA">
      <formula>LEFT(AZ49,LEN("MUY ALTA"))="MUY ALTA"</formula>
    </cfRule>
    <cfRule type="beginsWith" dxfId="428" priority="389" operator="beginsWith" text="ALTA">
      <formula>LEFT(AZ49,LEN("ALTA"))="ALTA"</formula>
    </cfRule>
    <cfRule type="beginsWith" dxfId="427" priority="390" operator="beginsWith" text="MEDIA">
      <formula>LEFT(AZ49,LEN("MEDIA"))="MEDIA"</formula>
    </cfRule>
    <cfRule type="beginsWith" dxfId="426" priority="391" operator="beginsWith" text="BAJA">
      <formula>LEFT(AZ49,LEN("BAJA"))="BAJA"</formula>
    </cfRule>
    <cfRule type="beginsWith" dxfId="425" priority="392" operator="beginsWith" text="MUY BAJA">
      <formula>LEFT(AZ49,LEN("MUY BAJA"))="MUY BAJA"</formula>
    </cfRule>
  </conditionalFormatting>
  <conditionalFormatting sqref="AO49:AP53">
    <cfRule type="cellIs" dxfId="424" priority="387" operator="equal">
      <formula>"NO"</formula>
    </cfRule>
  </conditionalFormatting>
  <conditionalFormatting sqref="BB49:BB53">
    <cfRule type="cellIs" dxfId="423" priority="384" operator="equal">
      <formula>"Evitar"</formula>
    </cfRule>
    <cfRule type="cellIs" dxfId="422" priority="385" operator="equal">
      <formula>"Aceptar"</formula>
    </cfRule>
    <cfRule type="cellIs" dxfId="421" priority="386" operator="equal">
      <formula>"Reducir"</formula>
    </cfRule>
  </conditionalFormatting>
  <conditionalFormatting sqref="CW49:CZ53">
    <cfRule type="cellIs" dxfId="420" priority="381" operator="equal">
      <formula>"NO"</formula>
    </cfRule>
    <cfRule type="cellIs" dxfId="419" priority="382" operator="equal">
      <formula>"SI"</formula>
    </cfRule>
  </conditionalFormatting>
  <conditionalFormatting sqref="S49">
    <cfRule type="expression" dxfId="418" priority="356">
      <formula>$T49=25</formula>
    </cfRule>
    <cfRule type="expression" dxfId="417" priority="357">
      <formula>$T49=24</formula>
    </cfRule>
    <cfRule type="expression" dxfId="416" priority="358">
      <formula>$T49=23</formula>
    </cfRule>
    <cfRule type="expression" dxfId="415" priority="359">
      <formula>$T49=22</formula>
    </cfRule>
    <cfRule type="expression" dxfId="414" priority="360">
      <formula>$T49=21</formula>
    </cfRule>
    <cfRule type="expression" dxfId="413" priority="361">
      <formula>$T49=20</formula>
    </cfRule>
    <cfRule type="expression" dxfId="412" priority="362">
      <formula>$T49=19</formula>
    </cfRule>
    <cfRule type="expression" dxfId="411" priority="363">
      <formula>$T49=18</formula>
    </cfRule>
    <cfRule type="expression" dxfId="410" priority="364">
      <formula>$T49=17</formula>
    </cfRule>
    <cfRule type="expression" dxfId="409" priority="365">
      <formula>$T49=16</formula>
    </cfRule>
    <cfRule type="expression" dxfId="408" priority="366">
      <formula>$T49=15</formula>
    </cfRule>
    <cfRule type="expression" dxfId="407" priority="367">
      <formula>$T49=14</formula>
    </cfRule>
    <cfRule type="expression" dxfId="406" priority="368">
      <formula>$T49=13</formula>
    </cfRule>
    <cfRule type="expression" dxfId="405" priority="369">
      <formula>$T49=12</formula>
    </cfRule>
    <cfRule type="expression" dxfId="404" priority="370">
      <formula>$T49=11</formula>
    </cfRule>
    <cfRule type="expression" dxfId="403" priority="371">
      <formula>$T49=10</formula>
    </cfRule>
    <cfRule type="expression" dxfId="402" priority="372">
      <formula>$T49=9</formula>
    </cfRule>
    <cfRule type="expression" dxfId="401" priority="373">
      <formula>$T49=8</formula>
    </cfRule>
    <cfRule type="expression" dxfId="400" priority="374">
      <formula>$T49=7</formula>
    </cfRule>
    <cfRule type="expression" dxfId="399" priority="375">
      <formula>$T49=6</formula>
    </cfRule>
    <cfRule type="expression" dxfId="398" priority="376">
      <formula>$T49=5</formula>
    </cfRule>
    <cfRule type="expression" dxfId="397" priority="377">
      <formula>$T49=4</formula>
    </cfRule>
    <cfRule type="expression" dxfId="396" priority="378">
      <formula>$T49=3</formula>
    </cfRule>
    <cfRule type="expression" dxfId="395" priority="379">
      <formula>$T49=2</formula>
    </cfRule>
    <cfRule type="expression" dxfId="394" priority="380">
      <formula>$T49=1</formula>
    </cfRule>
  </conditionalFormatting>
  <conditionalFormatting sqref="Q49:Q53">
    <cfRule type="expression" dxfId="393" priority="355">
      <formula>"&lt;,2"</formula>
    </cfRule>
  </conditionalFormatting>
  <conditionalFormatting sqref="R49:R53">
    <cfRule type="cellIs" dxfId="392" priority="347" operator="equal">
      <formula>20</formula>
    </cfRule>
    <cfRule type="cellIs" dxfId="391" priority="348" operator="equal">
      <formula>10</formula>
    </cfRule>
    <cfRule type="cellIs" dxfId="390" priority="349" operator="equal">
      <formula>5</formula>
    </cfRule>
    <cfRule type="cellIs" dxfId="389" priority="350" operator="equal">
      <formula>1</formula>
    </cfRule>
    <cfRule type="cellIs" dxfId="388" priority="351" operator="equal">
      <formula>0.8</formula>
    </cfRule>
    <cfRule type="cellIs" dxfId="387" priority="352" operator="equal">
      <formula>0.6</formula>
    </cfRule>
    <cfRule type="cellIs" dxfId="386" priority="353" operator="equal">
      <formula>0.4</formula>
    </cfRule>
    <cfRule type="cellIs" dxfId="385" priority="354" operator="equal">
      <formula>20%</formula>
    </cfRule>
  </conditionalFormatting>
  <conditionalFormatting sqref="P49:P53">
    <cfRule type="cellIs" dxfId="384" priority="346" operator="equal">
      <formula>0.2</formula>
    </cfRule>
  </conditionalFormatting>
  <conditionalFormatting sqref="O49:O53">
    <cfRule type="beginsWith" priority="334" operator="beginsWith" text="La actividad que conlleva el riesgo se ejecuta como máximos 2 veces por año">
      <formula>LEFT(O49,LEN("La actividad que conlleva el riesgo se ejecuta como máximos 2 veces por año"))="La actividad que conlleva el riesgo se ejecuta como máximos 2 veces por año"</formula>
    </cfRule>
    <cfRule type="cellIs" dxfId="383" priority="335" operator="equal">
      <formula>"La actividad que conlleva el riesgo se ejecuta como máximos 2 veces por año"</formula>
    </cfRule>
    <cfRule type="cellIs" dxfId="382" priority="336" operator="equal">
      <formula>"La actividad que conlleva el riesgo se ejecuta como máximos 2 veces por año "</formula>
    </cfRule>
    <cfRule type="containsText" dxfId="381" priority="337" operator="containsText" text="La actividad que conlleva el riesgo se ejecuta como máximos 2 veces por año">
      <formula>NOT(ISERROR(SEARCH("La actividad que conlleva el riesgo se ejecuta como máximos 2 veces por año",O49)))</formula>
    </cfRule>
    <cfRule type="cellIs" dxfId="380" priority="338" operator="equal">
      <formula>"La actividad que conlleva el riesgo se ejecuta como máximos 2 veces por año"</formula>
    </cfRule>
    <cfRule type="cellIs" dxfId="379" priority="339" operator="equal">
      <formula>"La actividad que conlleva el riesgo se ejecuta como máximos 2 veces por año"</formula>
    </cfRule>
  </conditionalFormatting>
  <conditionalFormatting sqref="AD49:AE53">
    <cfRule type="expression" dxfId="378" priority="333">
      <formula>AF49=15</formula>
    </cfRule>
  </conditionalFormatting>
  <conditionalFormatting sqref="AF49:AG53">
    <cfRule type="expression" dxfId="377" priority="332">
      <formula>AD49=25</formula>
    </cfRule>
  </conditionalFormatting>
  <conditionalFormatting sqref="AB49:AC49">
    <cfRule type="expression" dxfId="376" priority="319">
      <formula>AB49=10</formula>
    </cfRule>
    <cfRule type="expression" dxfId="375" priority="320">
      <formula>Z49=15</formula>
    </cfRule>
    <cfRule type="expression" dxfId="374" priority="321">
      <formula>X49=25</formula>
    </cfRule>
    <cfRule type="cellIs" dxfId="373" priority="331" operator="equal">
      <formula>25</formula>
    </cfRule>
  </conditionalFormatting>
  <conditionalFormatting sqref="AB49:AC49">
    <cfRule type="expression" dxfId="372" priority="328">
      <formula>AD49=15</formula>
    </cfRule>
    <cfRule type="expression" dxfId="371" priority="329">
      <formula>AF49=10</formula>
    </cfRule>
    <cfRule type="expression" dxfId="370" priority="330">
      <formula>AD49=15</formula>
    </cfRule>
  </conditionalFormatting>
  <conditionalFormatting sqref="X49:Y49">
    <cfRule type="expression" dxfId="369" priority="325">
      <formula>AB49=10</formula>
    </cfRule>
    <cfRule type="expression" dxfId="368" priority="326">
      <formula>X49=25</formula>
    </cfRule>
    <cfRule type="expression" dxfId="367" priority="327">
      <formula>Z49=15</formula>
    </cfRule>
  </conditionalFormatting>
  <conditionalFormatting sqref="Z49:AA49">
    <cfRule type="expression" dxfId="366" priority="322">
      <formula>Z49=15</formula>
    </cfRule>
    <cfRule type="expression" dxfId="365" priority="323">
      <formula>AB49=10</formula>
    </cfRule>
    <cfRule type="expression" dxfId="364" priority="324">
      <formula>X49=25</formula>
    </cfRule>
  </conditionalFormatting>
  <conditionalFormatting sqref="AB50:AC53">
    <cfRule type="expression" dxfId="363" priority="306">
      <formula>AB50=10</formula>
    </cfRule>
    <cfRule type="expression" dxfId="362" priority="307">
      <formula>Z50=15</formula>
    </cfRule>
    <cfRule type="expression" dxfId="361" priority="308">
      <formula>X50=25</formula>
    </cfRule>
    <cfRule type="cellIs" dxfId="360" priority="318" operator="equal">
      <formula>25</formula>
    </cfRule>
  </conditionalFormatting>
  <conditionalFormatting sqref="AB50:AC53">
    <cfRule type="expression" dxfId="359" priority="315">
      <formula>AD50=15</formula>
    </cfRule>
    <cfRule type="expression" dxfId="358" priority="316">
      <formula>AF50=10</formula>
    </cfRule>
    <cfRule type="expression" dxfId="357" priority="317">
      <formula>AD50=15</formula>
    </cfRule>
  </conditionalFormatting>
  <conditionalFormatting sqref="X50:Y53">
    <cfRule type="expression" dxfId="356" priority="312">
      <formula>AB50=10</formula>
    </cfRule>
    <cfRule type="expression" dxfId="355" priority="313">
      <formula>X50=25</formula>
    </cfRule>
    <cfRule type="expression" dxfId="354" priority="314">
      <formula>Z50=15</formula>
    </cfRule>
  </conditionalFormatting>
  <conditionalFormatting sqref="Z50:AA53">
    <cfRule type="expression" dxfId="353" priority="309">
      <formula>Z50=15</formula>
    </cfRule>
    <cfRule type="expression" dxfId="352" priority="310">
      <formula>AB50=10</formula>
    </cfRule>
    <cfRule type="expression" dxfId="351" priority="311">
      <formula>X50=25</formula>
    </cfRule>
  </conditionalFormatting>
  <conditionalFormatting sqref="V49:V53">
    <cfRule type="expression" dxfId="350" priority="305">
      <formula>W49="X"</formula>
    </cfRule>
  </conditionalFormatting>
  <conditionalFormatting sqref="AJ49">
    <cfRule type="cellIs" dxfId="349" priority="302" operator="equal">
      <formula>0.6</formula>
    </cfRule>
    <cfRule type="cellIs" dxfId="348" priority="303" operator="equal">
      <formula>1</formula>
    </cfRule>
    <cfRule type="cellIs" dxfId="347" priority="304" operator="equal">
      <formula>0.8</formula>
    </cfRule>
  </conditionalFormatting>
  <conditionalFormatting sqref="BB49:BB53">
    <cfRule type="cellIs" dxfId="346" priority="301" operator="equal">
      <formula>"compartir"</formula>
    </cfRule>
  </conditionalFormatting>
  <conditionalFormatting sqref="W49">
    <cfRule type="cellIs" dxfId="345" priority="300" operator="equal">
      <formula>"X"</formula>
    </cfRule>
  </conditionalFormatting>
  <conditionalFormatting sqref="W49">
    <cfRule type="cellIs" dxfId="344" priority="299" operator="equal">
      <formula>"X"</formula>
    </cfRule>
  </conditionalFormatting>
  <conditionalFormatting sqref="W49">
    <cfRule type="expression" dxfId="343" priority="297">
      <formula>V49=Y</formula>
    </cfRule>
    <cfRule type="expression" dxfId="342" priority="298">
      <formula>V49="y"</formula>
    </cfRule>
  </conditionalFormatting>
  <conditionalFormatting sqref="V55:V59">
    <cfRule type="cellIs" dxfId="341" priority="296" operator="equal">
      <formula>"X"</formula>
    </cfRule>
  </conditionalFormatting>
  <conditionalFormatting sqref="AK55:AL59">
    <cfRule type="cellIs" dxfId="340" priority="294" operator="equal">
      <formula>"NO"</formula>
    </cfRule>
    <cfRule type="cellIs" dxfId="339" priority="295" operator="equal">
      <formula>"SI"</formula>
    </cfRule>
  </conditionalFormatting>
  <conditionalFormatting sqref="AM55:AN59">
    <cfRule type="cellIs" dxfId="338" priority="292" operator="equal">
      <formula>"ALE"</formula>
    </cfRule>
    <cfRule type="cellIs" dxfId="337" priority="293" operator="equal">
      <formula>"CON"</formula>
    </cfRule>
  </conditionalFormatting>
  <conditionalFormatting sqref="CA55:CP59">
    <cfRule type="cellIs" dxfId="336" priority="290" operator="equal">
      <formula>"NO"</formula>
    </cfRule>
    <cfRule type="cellIs" dxfId="335" priority="291" operator="equal">
      <formula>"SI"</formula>
    </cfRule>
  </conditionalFormatting>
  <conditionalFormatting sqref="DA55:DP59">
    <cfRule type="cellIs" dxfId="334" priority="288" operator="equal">
      <formula>"NO"</formula>
    </cfRule>
    <cfRule type="cellIs" dxfId="333" priority="289" operator="equal">
      <formula>"SI"</formula>
    </cfRule>
  </conditionalFormatting>
  <conditionalFormatting sqref="V55:V59">
    <cfRule type="cellIs" dxfId="332" priority="240" operator="equal">
      <formula>"Y"</formula>
    </cfRule>
  </conditionalFormatting>
  <conditionalFormatting sqref="AI55:AI59">
    <cfRule type="cellIs" dxfId="331" priority="284" operator="equal">
      <formula>0</formula>
    </cfRule>
    <cfRule type="cellIs" dxfId="330" priority="285" operator="between">
      <formula>"0.1"</formula>
      <formula>100</formula>
    </cfRule>
    <cfRule type="cellIs" dxfId="329" priority="286" operator="between">
      <formula>0</formula>
      <formula>100</formula>
    </cfRule>
    <cfRule type="cellIs" dxfId="328" priority="287" operator="between">
      <formula>0</formula>
      <formula>100</formula>
    </cfRule>
  </conditionalFormatting>
  <conditionalFormatting sqref="BB55">
    <cfRule type="cellIs" dxfId="327" priority="283" stopIfTrue="1" operator="equal">
      <formula>"SI"</formula>
    </cfRule>
  </conditionalFormatting>
  <conditionalFormatting sqref="AI55:AI59">
    <cfRule type="cellIs" dxfId="326" priority="282" operator="equal">
      <formula>0.58</formula>
    </cfRule>
  </conditionalFormatting>
  <conditionalFormatting sqref="AY55:AY59">
    <cfRule type="expression" dxfId="325" priority="256">
      <formula>"&lt;,2"</formula>
    </cfRule>
  </conditionalFormatting>
  <conditionalFormatting sqref="AW55:AW59">
    <cfRule type="expression" dxfId="324" priority="255">
      <formula>"&lt;,2"</formula>
    </cfRule>
  </conditionalFormatting>
  <conditionalFormatting sqref="BA55">
    <cfRule type="expression" dxfId="323" priority="257">
      <formula>$BD55=25</formula>
    </cfRule>
    <cfRule type="expression" dxfId="322" priority="258">
      <formula>$BD55=24</formula>
    </cfRule>
    <cfRule type="expression" dxfId="321" priority="259">
      <formula>$BD55=23</formula>
    </cfRule>
    <cfRule type="expression" dxfId="320" priority="260">
      <formula>$BD55=22</formula>
    </cfRule>
    <cfRule type="expression" dxfId="319" priority="261">
      <formula>$BD55=21</formula>
    </cfRule>
    <cfRule type="expression" dxfId="318" priority="262">
      <formula>$BD55=20</formula>
    </cfRule>
    <cfRule type="expression" dxfId="317" priority="263">
      <formula>$BD55=19</formula>
    </cfRule>
    <cfRule type="expression" dxfId="316" priority="264">
      <formula>$BD55=18</formula>
    </cfRule>
    <cfRule type="expression" dxfId="315" priority="265">
      <formula>$BD55=17</formula>
    </cfRule>
    <cfRule type="expression" dxfId="314" priority="266">
      <formula>$BD55=16</formula>
    </cfRule>
    <cfRule type="expression" dxfId="313" priority="267">
      <formula>$BD55=15</formula>
    </cfRule>
    <cfRule type="expression" dxfId="312" priority="268">
      <formula>$BD55=14</formula>
    </cfRule>
    <cfRule type="expression" dxfId="311" priority="269">
      <formula>$BD55=13</formula>
    </cfRule>
    <cfRule type="expression" dxfId="310" priority="270">
      <formula>$BD55=12</formula>
    </cfRule>
    <cfRule type="expression" dxfId="309" priority="271">
      <formula>$BD55=11</formula>
    </cfRule>
    <cfRule type="expression" dxfId="308" priority="272">
      <formula>$BD55=10</formula>
    </cfRule>
    <cfRule type="expression" dxfId="307" priority="273">
      <formula>$BD55=9</formula>
    </cfRule>
    <cfRule type="expression" dxfId="306" priority="274">
      <formula>$BD55=8</formula>
    </cfRule>
    <cfRule type="expression" dxfId="305" priority="275">
      <formula>$BD55=7</formula>
    </cfRule>
    <cfRule type="expression" dxfId="304" priority="276">
      <formula>$BD55=6</formula>
    </cfRule>
    <cfRule type="expression" dxfId="303" priority="277">
      <formula>$BD55=5</formula>
    </cfRule>
    <cfRule type="expression" dxfId="302" priority="278">
      <formula>$BD55=4</formula>
    </cfRule>
    <cfRule type="expression" dxfId="301" priority="279">
      <formula>$BD55=3</formula>
    </cfRule>
    <cfRule type="expression" dxfId="300" priority="280">
      <formula>$BD55=2</formula>
    </cfRule>
    <cfRule type="expression" dxfId="299" priority="281">
      <formula>$BD55=1</formula>
    </cfRule>
  </conditionalFormatting>
  <conditionalFormatting sqref="AX55:AX59">
    <cfRule type="beginsWith" dxfId="298" priority="250" operator="beginsWith" text="MUY ALTA">
      <formula>LEFT(AX55,LEN("MUY ALTA"))="MUY ALTA"</formula>
    </cfRule>
    <cfRule type="beginsWith" dxfId="297" priority="251" operator="beginsWith" text="ALTA">
      <formula>LEFT(AX55,LEN("ALTA"))="ALTA"</formula>
    </cfRule>
    <cfRule type="beginsWith" dxfId="296" priority="252" operator="beginsWith" text="MEDIA">
      <formula>LEFT(AX55,LEN("MEDIA"))="MEDIA"</formula>
    </cfRule>
    <cfRule type="beginsWith" dxfId="295" priority="253" operator="beginsWith" text="BAJA">
      <formula>LEFT(AX55,LEN("BAJA"))="BAJA"</formula>
    </cfRule>
    <cfRule type="beginsWith" dxfId="294" priority="254" operator="beginsWith" text="MUY BAJA">
      <formula>LEFT(AX55,LEN("MUY BAJA"))="MUY BAJA"</formula>
    </cfRule>
  </conditionalFormatting>
  <conditionalFormatting sqref="AZ55:AZ59">
    <cfRule type="beginsWith" dxfId="293" priority="245" operator="beginsWith" text="MUY ALTA">
      <formula>LEFT(AZ55,LEN("MUY ALTA"))="MUY ALTA"</formula>
    </cfRule>
    <cfRule type="beginsWith" dxfId="292" priority="246" operator="beginsWith" text="ALTA">
      <formula>LEFT(AZ55,LEN("ALTA"))="ALTA"</formula>
    </cfRule>
    <cfRule type="beginsWith" dxfId="291" priority="247" operator="beginsWith" text="MEDIA">
      <formula>LEFT(AZ55,LEN("MEDIA"))="MEDIA"</formula>
    </cfRule>
    <cfRule type="beginsWith" dxfId="290" priority="248" operator="beginsWith" text="BAJA">
      <formula>LEFT(AZ55,LEN("BAJA"))="BAJA"</formula>
    </cfRule>
    <cfRule type="beginsWith" dxfId="289" priority="249" operator="beginsWith" text="MUY BAJA">
      <formula>LEFT(AZ55,LEN("MUY BAJA"))="MUY BAJA"</formula>
    </cfRule>
  </conditionalFormatting>
  <conditionalFormatting sqref="AO55:AP59">
    <cfRule type="cellIs" dxfId="288" priority="244" operator="equal">
      <formula>"NO"</formula>
    </cfRule>
  </conditionalFormatting>
  <conditionalFormatting sqref="BB55:BB59">
    <cfRule type="cellIs" dxfId="287" priority="241" operator="equal">
      <formula>"Evitar"</formula>
    </cfRule>
    <cfRule type="cellIs" dxfId="286" priority="242" operator="equal">
      <formula>"Aceptar"</formula>
    </cfRule>
    <cfRule type="cellIs" dxfId="285" priority="243" operator="equal">
      <formula>"Reducir"</formula>
    </cfRule>
  </conditionalFormatting>
  <conditionalFormatting sqref="CW55:CZ59">
    <cfRule type="cellIs" dxfId="284" priority="238" operator="equal">
      <formula>"NO"</formula>
    </cfRule>
    <cfRule type="cellIs" dxfId="283" priority="239" operator="equal">
      <formula>"SI"</formula>
    </cfRule>
  </conditionalFormatting>
  <conditionalFormatting sqref="V55:V59">
    <cfRule type="expression" dxfId="282" priority="237">
      <formula>W55="X"</formula>
    </cfRule>
  </conditionalFormatting>
  <conditionalFormatting sqref="V55:V59">
    <cfRule type="expression" dxfId="281" priority="236">
      <formula>W55="X"</formula>
    </cfRule>
  </conditionalFormatting>
  <conditionalFormatting sqref="Q55:Q59">
    <cfRule type="expression" dxfId="280" priority="235">
      <formula>"&lt;,2"</formula>
    </cfRule>
  </conditionalFormatting>
  <conditionalFormatting sqref="R55:R59">
    <cfRule type="cellIs" dxfId="279" priority="227" operator="equal">
      <formula>20</formula>
    </cfRule>
    <cfRule type="cellIs" dxfId="278" priority="228" operator="equal">
      <formula>10</formula>
    </cfRule>
    <cfRule type="cellIs" dxfId="277" priority="229" operator="equal">
      <formula>5</formula>
    </cfRule>
    <cfRule type="cellIs" dxfId="276" priority="230" operator="equal">
      <formula>1</formula>
    </cfRule>
    <cfRule type="cellIs" dxfId="275" priority="231" operator="equal">
      <formula>0.8</formula>
    </cfRule>
    <cfRule type="cellIs" dxfId="274" priority="232" operator="equal">
      <formula>0.6</formula>
    </cfRule>
    <cfRule type="cellIs" dxfId="273" priority="233" operator="equal">
      <formula>0.4</formula>
    </cfRule>
    <cfRule type="cellIs" dxfId="272" priority="234" operator="equal">
      <formula>20%</formula>
    </cfRule>
  </conditionalFormatting>
  <conditionalFormatting sqref="P55:P59">
    <cfRule type="cellIs" dxfId="271" priority="226" operator="equal">
      <formula>0.2</formula>
    </cfRule>
  </conditionalFormatting>
  <conditionalFormatting sqref="O55:O59">
    <cfRule type="beginsWith" priority="214" operator="beginsWith" text="La actividad que conlleva el riesgo se ejecuta como máximos 2 veces por año">
      <formula>LEFT(O55,LEN("La actividad que conlleva el riesgo se ejecuta como máximos 2 veces por año"))="La actividad que conlleva el riesgo se ejecuta como máximos 2 veces por año"</formula>
    </cfRule>
    <cfRule type="cellIs" dxfId="270" priority="215" operator="equal">
      <formula>"La actividad que conlleva el riesgo se ejecuta como máximos 2 veces por año"</formula>
    </cfRule>
    <cfRule type="cellIs" dxfId="269" priority="216" operator="equal">
      <formula>"La actividad que conlleva el riesgo se ejecuta como máximos 2 veces por año "</formula>
    </cfRule>
    <cfRule type="containsText" dxfId="268" priority="217" operator="containsText" text="La actividad que conlleva el riesgo se ejecuta como máximos 2 veces por año">
      <formula>NOT(ISERROR(SEARCH("La actividad que conlleva el riesgo se ejecuta como máximos 2 veces por año",O55)))</formula>
    </cfRule>
    <cfRule type="cellIs" dxfId="267" priority="218" operator="equal">
      <formula>"La actividad que conlleva el riesgo se ejecuta como máximos 2 veces por año"</formula>
    </cfRule>
    <cfRule type="cellIs" dxfId="266" priority="219" operator="equal">
      <formula>"La actividad que conlleva el riesgo se ejecuta como máximos 2 veces por año"</formula>
    </cfRule>
  </conditionalFormatting>
  <conditionalFormatting sqref="AJ55:AJ59">
    <cfRule type="cellIs" dxfId="265" priority="211" operator="equal">
      <formula>0.6</formula>
    </cfRule>
    <cfRule type="cellIs" dxfId="264" priority="212" operator="equal">
      <formula>1</formula>
    </cfRule>
    <cfRule type="cellIs" dxfId="263" priority="213" operator="equal">
      <formula>0.8</formula>
    </cfRule>
  </conditionalFormatting>
  <conditionalFormatting sqref="BB55:BB59">
    <cfRule type="cellIs" dxfId="262" priority="210" operator="equal">
      <formula>"combatir"</formula>
    </cfRule>
  </conditionalFormatting>
  <conditionalFormatting sqref="S55">
    <cfRule type="expression" dxfId="261" priority="185">
      <formula>$T55=25</formula>
    </cfRule>
    <cfRule type="expression" dxfId="260" priority="186">
      <formula>$T55=24</formula>
    </cfRule>
    <cfRule type="expression" dxfId="259" priority="187">
      <formula>$T55=23</formula>
    </cfRule>
    <cfRule type="expression" dxfId="258" priority="188">
      <formula>$T55=22</formula>
    </cfRule>
    <cfRule type="expression" dxfId="257" priority="189">
      <formula>$T55=21</formula>
    </cfRule>
    <cfRule type="expression" dxfId="256" priority="190">
      <formula>$T55=20</formula>
    </cfRule>
    <cfRule type="expression" dxfId="255" priority="191">
      <formula>$T55=19</formula>
    </cfRule>
    <cfRule type="expression" dxfId="254" priority="192">
      <formula>$T55=18</formula>
    </cfRule>
    <cfRule type="expression" dxfId="253" priority="193">
      <formula>$T55=17</formula>
    </cfRule>
    <cfRule type="expression" dxfId="252" priority="194">
      <formula>$T55=16</formula>
    </cfRule>
    <cfRule type="expression" dxfId="251" priority="195">
      <formula>$T55=15</formula>
    </cfRule>
    <cfRule type="expression" dxfId="250" priority="196">
      <formula>$T55=14</formula>
    </cfRule>
    <cfRule type="expression" dxfId="249" priority="197">
      <formula>$T55=13</formula>
    </cfRule>
    <cfRule type="expression" dxfId="248" priority="198">
      <formula>$T55=12</formula>
    </cfRule>
    <cfRule type="expression" dxfId="247" priority="199">
      <formula>$T55=11</formula>
    </cfRule>
    <cfRule type="expression" dxfId="246" priority="200">
      <formula>$T55=10</formula>
    </cfRule>
    <cfRule type="expression" dxfId="245" priority="201">
      <formula>$T55=9</formula>
    </cfRule>
    <cfRule type="expression" dxfId="244" priority="202">
      <formula>$T55=8</formula>
    </cfRule>
    <cfRule type="expression" dxfId="243" priority="203">
      <formula>$T55=7</formula>
    </cfRule>
    <cfRule type="expression" dxfId="242" priority="204">
      <formula>$T55=6</formula>
    </cfRule>
    <cfRule type="expression" dxfId="241" priority="205">
      <formula>$T55=5</formula>
    </cfRule>
    <cfRule type="expression" dxfId="240" priority="206">
      <formula>$T55=4</formula>
    </cfRule>
    <cfRule type="expression" dxfId="239" priority="207">
      <formula>$T55=3</formula>
    </cfRule>
    <cfRule type="expression" dxfId="238" priority="208">
      <formula>$T55=2</formula>
    </cfRule>
    <cfRule type="expression" dxfId="237" priority="209">
      <formula>$T55=1</formula>
    </cfRule>
  </conditionalFormatting>
  <conditionalFormatting sqref="W55">
    <cfRule type="cellIs" dxfId="236" priority="184" operator="equal">
      <formula>"X"</formula>
    </cfRule>
  </conditionalFormatting>
  <conditionalFormatting sqref="W55">
    <cfRule type="cellIs" dxfId="235" priority="183" operator="equal">
      <formula>"X"</formula>
    </cfRule>
  </conditionalFormatting>
  <conditionalFormatting sqref="W55">
    <cfRule type="expression" dxfId="234" priority="181">
      <formula>V55=Y</formula>
    </cfRule>
    <cfRule type="expression" dxfId="233" priority="182">
      <formula>V55="y"</formula>
    </cfRule>
  </conditionalFormatting>
  <conditionalFormatting sqref="BB55:BB59">
    <cfRule type="cellIs" dxfId="232" priority="180" operator="equal">
      <formula>"compartir"</formula>
    </cfRule>
  </conditionalFormatting>
  <conditionalFormatting sqref="AD57:AE59">
    <cfRule type="cellIs" dxfId="231" priority="179" operator="equal">
      <formula>25</formula>
    </cfRule>
  </conditionalFormatting>
  <conditionalFormatting sqref="AF57:AG59">
    <cfRule type="cellIs" dxfId="230" priority="178" operator="equal">
      <formula>15</formula>
    </cfRule>
  </conditionalFormatting>
  <conditionalFormatting sqref="AD57:AE59">
    <cfRule type="expression" dxfId="229" priority="177">
      <formula>AF57=15</formula>
    </cfRule>
  </conditionalFormatting>
  <conditionalFormatting sqref="AF57:AG59">
    <cfRule type="expression" dxfId="228" priority="176">
      <formula>AD57=25</formula>
    </cfRule>
  </conditionalFormatting>
  <conditionalFormatting sqref="AB55:AC55">
    <cfRule type="expression" dxfId="227" priority="163">
      <formula>AB55=10</formula>
    </cfRule>
    <cfRule type="expression" dxfId="226" priority="164">
      <formula>Z55=15</formula>
    </cfRule>
    <cfRule type="expression" dxfId="225" priority="165">
      <formula>X55=25</formula>
    </cfRule>
    <cfRule type="cellIs" dxfId="224" priority="175" operator="equal">
      <formula>25</formula>
    </cfRule>
  </conditionalFormatting>
  <conditionalFormatting sqref="AB55:AC55">
    <cfRule type="expression" dxfId="223" priority="172">
      <formula>AD55=15</formula>
    </cfRule>
    <cfRule type="expression" dxfId="222" priority="173">
      <formula>AF55=10</formula>
    </cfRule>
    <cfRule type="expression" dxfId="221" priority="174">
      <formula>AD55=15</formula>
    </cfRule>
  </conditionalFormatting>
  <conditionalFormatting sqref="X55:Y55">
    <cfRule type="expression" dxfId="220" priority="169">
      <formula>AB55=10</formula>
    </cfRule>
    <cfRule type="expression" dxfId="219" priority="170">
      <formula>X55=25</formula>
    </cfRule>
    <cfRule type="expression" dxfId="218" priority="171">
      <formula>Z55=15</formula>
    </cfRule>
  </conditionalFormatting>
  <conditionalFormatting sqref="Z55:AA55">
    <cfRule type="expression" dxfId="217" priority="166">
      <formula>Z55=15</formula>
    </cfRule>
    <cfRule type="expression" dxfId="216" priority="167">
      <formula>AB55=10</formula>
    </cfRule>
    <cfRule type="expression" dxfId="215" priority="168">
      <formula>X55=25</formula>
    </cfRule>
  </conditionalFormatting>
  <conditionalFormatting sqref="AB56:AC59">
    <cfRule type="expression" dxfId="214" priority="150">
      <formula>AB56=10</formula>
    </cfRule>
    <cfRule type="expression" dxfId="213" priority="151">
      <formula>Z56=15</formula>
    </cfRule>
    <cfRule type="expression" dxfId="212" priority="152">
      <formula>X56=25</formula>
    </cfRule>
    <cfRule type="cellIs" dxfId="211" priority="162" operator="equal">
      <formula>25</formula>
    </cfRule>
  </conditionalFormatting>
  <conditionalFormatting sqref="AB56:AC59">
    <cfRule type="expression" dxfId="210" priority="159">
      <formula>AD56=15</formula>
    </cfRule>
    <cfRule type="expression" dxfId="209" priority="160">
      <formula>AF56=10</formula>
    </cfRule>
    <cfRule type="expression" dxfId="208" priority="161">
      <formula>AD56=15</formula>
    </cfRule>
  </conditionalFormatting>
  <conditionalFormatting sqref="X56:Y59">
    <cfRule type="expression" dxfId="207" priority="156">
      <formula>AB56=10</formula>
    </cfRule>
    <cfRule type="expression" dxfId="206" priority="157">
      <formula>X56=25</formula>
    </cfRule>
    <cfRule type="expression" dxfId="205" priority="158">
      <formula>Z56=15</formula>
    </cfRule>
  </conditionalFormatting>
  <conditionalFormatting sqref="Z56:AA59">
    <cfRule type="expression" dxfId="204" priority="153">
      <formula>Z56=15</formula>
    </cfRule>
    <cfRule type="expression" dxfId="203" priority="154">
      <formula>AB56=10</formula>
    </cfRule>
    <cfRule type="expression" dxfId="202" priority="155">
      <formula>X56=25</formula>
    </cfRule>
  </conditionalFormatting>
  <conditionalFormatting sqref="AD55:AE56">
    <cfRule type="cellIs" dxfId="201" priority="149" operator="equal">
      <formula>25</formula>
    </cfRule>
  </conditionalFormatting>
  <conditionalFormatting sqref="AD55:AE56">
    <cfRule type="expression" dxfId="200" priority="148">
      <formula>AF55=15</formula>
    </cfRule>
  </conditionalFormatting>
  <conditionalFormatting sqref="AF55:AG56">
    <cfRule type="cellIs" dxfId="199" priority="147" operator="equal">
      <formula>15</formula>
    </cfRule>
  </conditionalFormatting>
  <conditionalFormatting sqref="AF55:AG56">
    <cfRule type="expression" dxfId="198" priority="146">
      <formula>AD55=25</formula>
    </cfRule>
  </conditionalFormatting>
  <conditionalFormatting sqref="V61:V65">
    <cfRule type="cellIs" dxfId="197" priority="145" operator="equal">
      <formula>"X"</formula>
    </cfRule>
  </conditionalFormatting>
  <conditionalFormatting sqref="AK61:AL65">
    <cfRule type="cellIs" dxfId="196" priority="143" operator="equal">
      <formula>"NO"</formula>
    </cfRule>
    <cfRule type="cellIs" dxfId="195" priority="144" operator="equal">
      <formula>"SI"</formula>
    </cfRule>
  </conditionalFormatting>
  <conditionalFormatting sqref="AM61:AN65">
    <cfRule type="cellIs" dxfId="194" priority="141" operator="equal">
      <formula>"ALE"</formula>
    </cfRule>
    <cfRule type="cellIs" dxfId="193" priority="142" operator="equal">
      <formula>"CON"</formula>
    </cfRule>
  </conditionalFormatting>
  <conditionalFormatting sqref="AD61:AE65">
    <cfRule type="cellIs" dxfId="192" priority="140" operator="equal">
      <formula>25</formula>
    </cfRule>
  </conditionalFormatting>
  <conditionalFormatting sqref="AF61:AG65">
    <cfRule type="cellIs" dxfId="191" priority="139" operator="equal">
      <formula>15</formula>
    </cfRule>
  </conditionalFormatting>
  <conditionalFormatting sqref="CA61:CP65">
    <cfRule type="cellIs" dxfId="190" priority="137" operator="equal">
      <formula>"NO"</formula>
    </cfRule>
    <cfRule type="cellIs" dxfId="189" priority="138" operator="equal">
      <formula>"SI"</formula>
    </cfRule>
  </conditionalFormatting>
  <conditionalFormatting sqref="DA61:DP65">
    <cfRule type="cellIs" dxfId="188" priority="135" operator="equal">
      <formula>"NO"</formula>
    </cfRule>
    <cfRule type="cellIs" dxfId="187" priority="136" operator="equal">
      <formula>"SI"</formula>
    </cfRule>
  </conditionalFormatting>
  <conditionalFormatting sqref="V61:V65">
    <cfRule type="cellIs" dxfId="186" priority="87" operator="equal">
      <formula>"Y"</formula>
    </cfRule>
  </conditionalFormatting>
  <conditionalFormatting sqref="AI61:AI65">
    <cfRule type="cellIs" dxfId="185" priority="131" operator="equal">
      <formula>0</formula>
    </cfRule>
    <cfRule type="cellIs" dxfId="184" priority="132" operator="between">
      <formula>"0.1"</formula>
      <formula>100</formula>
    </cfRule>
    <cfRule type="cellIs" dxfId="183" priority="133" operator="between">
      <formula>0</formula>
      <formula>100</formula>
    </cfRule>
    <cfRule type="cellIs" dxfId="182" priority="134" operator="between">
      <formula>0</formula>
      <formula>100</formula>
    </cfRule>
  </conditionalFormatting>
  <conditionalFormatting sqref="BB61">
    <cfRule type="cellIs" dxfId="181" priority="130" stopIfTrue="1" operator="equal">
      <formula>"SI"</formula>
    </cfRule>
  </conditionalFormatting>
  <conditionalFormatting sqref="AI61:AI65">
    <cfRule type="cellIs" dxfId="180" priority="129" operator="equal">
      <formula>0.58</formula>
    </cfRule>
  </conditionalFormatting>
  <conditionalFormatting sqref="AY61:AY65">
    <cfRule type="expression" dxfId="179" priority="103">
      <formula>"&lt;,2"</formula>
    </cfRule>
  </conditionalFormatting>
  <conditionalFormatting sqref="AW61:AW65">
    <cfRule type="expression" dxfId="178" priority="102">
      <formula>"&lt;,2"</formula>
    </cfRule>
  </conditionalFormatting>
  <conditionalFormatting sqref="BA61">
    <cfRule type="expression" dxfId="177" priority="104">
      <formula>$BD61=25</formula>
    </cfRule>
    <cfRule type="expression" dxfId="176" priority="105">
      <formula>$BD61=24</formula>
    </cfRule>
    <cfRule type="expression" dxfId="175" priority="106">
      <formula>$BD61=23</formula>
    </cfRule>
    <cfRule type="expression" dxfId="174" priority="107">
      <formula>$BD61=22</formula>
    </cfRule>
    <cfRule type="expression" dxfId="173" priority="108">
      <formula>$BD61=21</formula>
    </cfRule>
    <cfRule type="expression" dxfId="172" priority="109">
      <formula>$BD61=20</formula>
    </cfRule>
    <cfRule type="expression" dxfId="171" priority="110">
      <formula>$BD61=19</formula>
    </cfRule>
    <cfRule type="expression" dxfId="170" priority="111">
      <formula>$BD61=18</formula>
    </cfRule>
    <cfRule type="expression" dxfId="169" priority="112">
      <formula>$BD61=17</formula>
    </cfRule>
    <cfRule type="expression" dxfId="168" priority="113">
      <formula>$BD61=16</formula>
    </cfRule>
    <cfRule type="expression" dxfId="167" priority="114">
      <formula>$BD61=15</formula>
    </cfRule>
    <cfRule type="expression" dxfId="166" priority="115">
      <formula>$BD61=14</formula>
    </cfRule>
    <cfRule type="expression" dxfId="165" priority="116">
      <formula>$BD61=13</formula>
    </cfRule>
    <cfRule type="expression" dxfId="164" priority="117">
      <formula>$BD61=12</formula>
    </cfRule>
    <cfRule type="expression" dxfId="163" priority="118">
      <formula>$BD61=11</formula>
    </cfRule>
    <cfRule type="expression" dxfId="162" priority="119">
      <formula>$BD61=10</formula>
    </cfRule>
    <cfRule type="expression" dxfId="161" priority="120">
      <formula>$BD61=9</formula>
    </cfRule>
    <cfRule type="expression" dxfId="160" priority="121">
      <formula>$BD61=8</formula>
    </cfRule>
    <cfRule type="expression" dxfId="159" priority="122">
      <formula>$BD61=7</formula>
    </cfRule>
    <cfRule type="expression" dxfId="158" priority="123">
      <formula>$BD61=6</formula>
    </cfRule>
    <cfRule type="expression" dxfId="157" priority="124">
      <formula>$BD61=5</formula>
    </cfRule>
    <cfRule type="expression" dxfId="156" priority="125">
      <formula>$BD61=4</formula>
    </cfRule>
    <cfRule type="expression" dxfId="155" priority="126">
      <formula>$BD61=3</formula>
    </cfRule>
    <cfRule type="expression" dxfId="154" priority="127">
      <formula>$BD61=2</formula>
    </cfRule>
    <cfRule type="expression" dxfId="153" priority="128">
      <formula>$BD61=1</formula>
    </cfRule>
  </conditionalFormatting>
  <conditionalFormatting sqref="AX61:AX65">
    <cfRule type="beginsWith" dxfId="152" priority="97" operator="beginsWith" text="MUY ALTA">
      <formula>LEFT(AX61,LEN("MUY ALTA"))="MUY ALTA"</formula>
    </cfRule>
    <cfRule type="beginsWith" dxfId="151" priority="98" operator="beginsWith" text="ALTA">
      <formula>LEFT(AX61,LEN("ALTA"))="ALTA"</formula>
    </cfRule>
    <cfRule type="beginsWith" dxfId="150" priority="99" operator="beginsWith" text="MEDIA">
      <formula>LEFT(AX61,LEN("MEDIA"))="MEDIA"</formula>
    </cfRule>
    <cfRule type="beginsWith" dxfId="149" priority="100" operator="beginsWith" text="BAJA">
      <formula>LEFT(AX61,LEN("BAJA"))="BAJA"</formula>
    </cfRule>
    <cfRule type="beginsWith" dxfId="148" priority="101" operator="beginsWith" text="MUY BAJA">
      <formula>LEFT(AX61,LEN("MUY BAJA"))="MUY BAJA"</formula>
    </cfRule>
  </conditionalFormatting>
  <conditionalFormatting sqref="AZ61:AZ65">
    <cfRule type="beginsWith" dxfId="147" priority="92" operator="beginsWith" text="MUY ALTA">
      <formula>LEFT(AZ61,LEN("MUY ALTA"))="MUY ALTA"</formula>
    </cfRule>
    <cfRule type="beginsWith" dxfId="146" priority="93" operator="beginsWith" text="ALTA">
      <formula>LEFT(AZ61,LEN("ALTA"))="ALTA"</formula>
    </cfRule>
    <cfRule type="beginsWith" dxfId="145" priority="94" operator="beginsWith" text="MEDIA">
      <formula>LEFT(AZ61,LEN("MEDIA"))="MEDIA"</formula>
    </cfRule>
    <cfRule type="beginsWith" dxfId="144" priority="95" operator="beginsWith" text="BAJA">
      <formula>LEFT(AZ61,LEN("BAJA"))="BAJA"</formula>
    </cfRule>
    <cfRule type="beginsWith" dxfId="143" priority="96" operator="beginsWith" text="MUY BAJA">
      <formula>LEFT(AZ61,LEN("MUY BAJA"))="MUY BAJA"</formula>
    </cfRule>
  </conditionalFormatting>
  <conditionalFormatting sqref="AO61:AP65">
    <cfRule type="cellIs" dxfId="142" priority="91" operator="equal">
      <formula>"NO"</formula>
    </cfRule>
  </conditionalFormatting>
  <conditionalFormatting sqref="BB61:BB65">
    <cfRule type="cellIs" dxfId="141" priority="88" operator="equal">
      <formula>"Evitar"</formula>
    </cfRule>
    <cfRule type="cellIs" dxfId="140" priority="89" operator="equal">
      <formula>"Aceptar"</formula>
    </cfRule>
    <cfRule type="cellIs" dxfId="139" priority="90" operator="equal">
      <formula>"Reducir"</formula>
    </cfRule>
  </conditionalFormatting>
  <conditionalFormatting sqref="CW61:CZ65">
    <cfRule type="cellIs" dxfId="138" priority="85" operator="equal">
      <formula>"NO"</formula>
    </cfRule>
    <cfRule type="cellIs" dxfId="137" priority="86" operator="equal">
      <formula>"SI"</formula>
    </cfRule>
  </conditionalFormatting>
  <conditionalFormatting sqref="S61">
    <cfRule type="expression" dxfId="136" priority="60">
      <formula>$T61=25</formula>
    </cfRule>
    <cfRule type="expression" dxfId="135" priority="61">
      <formula>$T61=24</formula>
    </cfRule>
    <cfRule type="expression" dxfId="134" priority="62">
      <formula>$T61=23</formula>
    </cfRule>
    <cfRule type="expression" dxfId="133" priority="63">
      <formula>$T61=22</formula>
    </cfRule>
    <cfRule type="expression" dxfId="132" priority="64">
      <formula>$T61=21</formula>
    </cfRule>
    <cfRule type="expression" dxfId="131" priority="65">
      <formula>$T61=20</formula>
    </cfRule>
    <cfRule type="expression" dxfId="130" priority="66">
      <formula>$T61=19</formula>
    </cfRule>
    <cfRule type="expression" dxfId="129" priority="67">
      <formula>$T61=18</formula>
    </cfRule>
    <cfRule type="expression" dxfId="128" priority="68">
      <formula>$T61=17</formula>
    </cfRule>
    <cfRule type="expression" dxfId="127" priority="69">
      <formula>$T61=16</formula>
    </cfRule>
    <cfRule type="expression" dxfId="126" priority="70">
      <formula>$T61=15</formula>
    </cfRule>
    <cfRule type="expression" dxfId="125" priority="71">
      <formula>$T61=14</formula>
    </cfRule>
    <cfRule type="expression" dxfId="124" priority="72">
      <formula>$T61=13</formula>
    </cfRule>
    <cfRule type="expression" dxfId="123" priority="73">
      <formula>$T61=12</formula>
    </cfRule>
    <cfRule type="expression" dxfId="122" priority="74">
      <formula>$T61=11</formula>
    </cfRule>
    <cfRule type="expression" dxfId="121" priority="75">
      <formula>$T61=10</formula>
    </cfRule>
    <cfRule type="expression" dxfId="120" priority="76">
      <formula>$T61=9</formula>
    </cfRule>
    <cfRule type="expression" dxfId="119" priority="77">
      <formula>$T61=8</formula>
    </cfRule>
    <cfRule type="expression" dxfId="118" priority="78">
      <formula>$T61=7</formula>
    </cfRule>
    <cfRule type="expression" dxfId="117" priority="79">
      <formula>$T61=6</formula>
    </cfRule>
    <cfRule type="expression" dxfId="116" priority="80">
      <formula>$T61=5</formula>
    </cfRule>
    <cfRule type="expression" dxfId="115" priority="81">
      <formula>$T61=4</formula>
    </cfRule>
    <cfRule type="expression" dxfId="114" priority="82">
      <formula>$T61=3</formula>
    </cfRule>
    <cfRule type="expression" dxfId="113" priority="83">
      <formula>$T61=2</formula>
    </cfRule>
    <cfRule type="expression" dxfId="112" priority="84">
      <formula>$T61=1</formula>
    </cfRule>
  </conditionalFormatting>
  <conditionalFormatting sqref="Q61:Q65">
    <cfRule type="expression" dxfId="111" priority="59">
      <formula>"&lt;,2"</formula>
    </cfRule>
  </conditionalFormatting>
  <conditionalFormatting sqref="R61:R65">
    <cfRule type="cellIs" dxfId="110" priority="51" operator="equal">
      <formula>20</formula>
    </cfRule>
    <cfRule type="cellIs" dxfId="109" priority="52" operator="equal">
      <formula>10</formula>
    </cfRule>
    <cfRule type="cellIs" dxfId="108" priority="53" operator="equal">
      <formula>5</formula>
    </cfRule>
    <cfRule type="cellIs" dxfId="107" priority="54" operator="equal">
      <formula>1</formula>
    </cfRule>
    <cfRule type="cellIs" dxfId="106" priority="55" operator="equal">
      <formula>0.8</formula>
    </cfRule>
    <cfRule type="cellIs" dxfId="105" priority="56" operator="equal">
      <formula>0.6</formula>
    </cfRule>
    <cfRule type="cellIs" dxfId="104" priority="57" operator="equal">
      <formula>0.4</formula>
    </cfRule>
    <cfRule type="cellIs" dxfId="103" priority="58" operator="equal">
      <formula>20%</formula>
    </cfRule>
  </conditionalFormatting>
  <conditionalFormatting sqref="P61:P65">
    <cfRule type="cellIs" dxfId="102" priority="50" operator="equal">
      <formula>0.2</formula>
    </cfRule>
  </conditionalFormatting>
  <conditionalFormatting sqref="O61:O65">
    <cfRule type="beginsWith" priority="38" operator="beginsWith" text="La actividad que conlleva el riesgo se ejecuta como máximos 2 veces por año">
      <formula>LEFT(O61,LEN("La actividad que conlleva el riesgo se ejecuta como máximos 2 veces por año"))="La actividad que conlleva el riesgo se ejecuta como máximos 2 veces por año"</formula>
    </cfRule>
    <cfRule type="cellIs" dxfId="101" priority="39" operator="equal">
      <formula>"La actividad que conlleva el riesgo se ejecuta como máximos 2 veces por año"</formula>
    </cfRule>
    <cfRule type="cellIs" dxfId="100" priority="40" operator="equal">
      <formula>"La actividad que conlleva el riesgo se ejecuta como máximos 2 veces por año "</formula>
    </cfRule>
    <cfRule type="containsText" dxfId="99" priority="41" operator="containsText" text="La actividad que conlleva el riesgo se ejecuta como máximos 2 veces por año">
      <formula>NOT(ISERROR(SEARCH("La actividad que conlleva el riesgo se ejecuta como máximos 2 veces por año",O61)))</formula>
    </cfRule>
    <cfRule type="cellIs" dxfId="98" priority="42" operator="equal">
      <formula>"La actividad que conlleva el riesgo se ejecuta como máximos 2 veces por año"</formula>
    </cfRule>
    <cfRule type="cellIs" dxfId="97" priority="43" operator="equal">
      <formula>"La actividad que conlleva el riesgo se ejecuta como máximos 2 veces por año"</formula>
    </cfRule>
  </conditionalFormatting>
  <conditionalFormatting sqref="AD61:AE65">
    <cfRule type="expression" dxfId="96" priority="37">
      <formula>AF61=15</formula>
    </cfRule>
  </conditionalFormatting>
  <conditionalFormatting sqref="AF61:AG65">
    <cfRule type="expression" dxfId="95" priority="36">
      <formula>AD61=25</formula>
    </cfRule>
  </conditionalFormatting>
  <conditionalFormatting sqref="AB61:AC61">
    <cfRule type="expression" dxfId="94" priority="23">
      <formula>AB61=10</formula>
    </cfRule>
    <cfRule type="expression" dxfId="93" priority="24">
      <formula>Z61=15</formula>
    </cfRule>
    <cfRule type="expression" dxfId="92" priority="25">
      <formula>X61=25</formula>
    </cfRule>
    <cfRule type="cellIs" dxfId="91" priority="35" operator="equal">
      <formula>25</formula>
    </cfRule>
  </conditionalFormatting>
  <conditionalFormatting sqref="AB61:AC61">
    <cfRule type="expression" dxfId="90" priority="32">
      <formula>AD61=15</formula>
    </cfRule>
    <cfRule type="expression" dxfId="89" priority="33">
      <formula>AF61=10</formula>
    </cfRule>
    <cfRule type="expression" dxfId="88" priority="34">
      <formula>AD61=15</formula>
    </cfRule>
  </conditionalFormatting>
  <conditionalFormatting sqref="X61:Y61">
    <cfRule type="expression" dxfId="87" priority="29">
      <formula>AB61=10</formula>
    </cfRule>
    <cfRule type="expression" dxfId="86" priority="30">
      <formula>X61=25</formula>
    </cfRule>
    <cfRule type="expression" dxfId="85" priority="31">
      <formula>Z61=15</formula>
    </cfRule>
  </conditionalFormatting>
  <conditionalFormatting sqref="Z61:AA61">
    <cfRule type="expression" dxfId="84" priority="26">
      <formula>Z61=15</formula>
    </cfRule>
    <cfRule type="expression" dxfId="83" priority="27">
      <formula>AB61=10</formula>
    </cfRule>
    <cfRule type="expression" dxfId="82" priority="28">
      <formula>X61=25</formula>
    </cfRule>
  </conditionalFormatting>
  <conditionalFormatting sqref="AB62:AC65">
    <cfRule type="expression" dxfId="81" priority="10">
      <formula>AB62=10</formula>
    </cfRule>
    <cfRule type="expression" dxfId="80" priority="11">
      <formula>Z62=15</formula>
    </cfRule>
    <cfRule type="expression" dxfId="79" priority="12">
      <formula>X62=25</formula>
    </cfRule>
    <cfRule type="cellIs" dxfId="78" priority="22" operator="equal">
      <formula>25</formula>
    </cfRule>
  </conditionalFormatting>
  <conditionalFormatting sqref="AB62:AC65">
    <cfRule type="expression" dxfId="77" priority="19">
      <formula>AD62=15</formula>
    </cfRule>
    <cfRule type="expression" dxfId="76" priority="20">
      <formula>AF62=10</formula>
    </cfRule>
    <cfRule type="expression" dxfId="75" priority="21">
      <formula>AD62=15</formula>
    </cfRule>
  </conditionalFormatting>
  <conditionalFormatting sqref="X62:Y65">
    <cfRule type="expression" dxfId="74" priority="16">
      <formula>AB62=10</formula>
    </cfRule>
    <cfRule type="expression" dxfId="73" priority="17">
      <formula>X62=25</formula>
    </cfRule>
    <cfRule type="expression" dxfId="72" priority="18">
      <formula>Z62=15</formula>
    </cfRule>
  </conditionalFormatting>
  <conditionalFormatting sqref="Z62:AA65">
    <cfRule type="expression" dxfId="71" priority="13">
      <formula>Z62=15</formula>
    </cfRule>
    <cfRule type="expression" dxfId="70" priority="14">
      <formula>AB62=10</formula>
    </cfRule>
    <cfRule type="expression" dxfId="69" priority="15">
      <formula>X62=25</formula>
    </cfRule>
  </conditionalFormatting>
  <conditionalFormatting sqref="V61:V65">
    <cfRule type="expression" dxfId="68" priority="9">
      <formula>W61="X"</formula>
    </cfRule>
  </conditionalFormatting>
  <conditionalFormatting sqref="AJ61">
    <cfRule type="cellIs" dxfId="67" priority="6" operator="equal">
      <formula>0.6</formula>
    </cfRule>
    <cfRule type="cellIs" dxfId="66" priority="7" operator="equal">
      <formula>1</formula>
    </cfRule>
    <cfRule type="cellIs" dxfId="65" priority="8" operator="equal">
      <formula>0.8</formula>
    </cfRule>
  </conditionalFormatting>
  <conditionalFormatting sqref="BB61:BB65">
    <cfRule type="cellIs" dxfId="64" priority="5" operator="equal">
      <formula>"compartir"</formula>
    </cfRule>
  </conditionalFormatting>
  <conditionalFormatting sqref="W61">
    <cfRule type="cellIs" dxfId="63" priority="4" operator="equal">
      <formula>"X"</formula>
    </cfRule>
  </conditionalFormatting>
  <conditionalFormatting sqref="W61">
    <cfRule type="cellIs" dxfId="62" priority="3" operator="equal">
      <formula>"X"</formula>
    </cfRule>
  </conditionalFormatting>
  <conditionalFormatting sqref="W61">
    <cfRule type="expression" dxfId="61" priority="1">
      <formula>V61=Y</formula>
    </cfRule>
    <cfRule type="expression" dxfId="60" priority="2">
      <formula>V61="y"</formula>
    </cfRule>
  </conditionalFormatting>
  <pageMargins left="0.7" right="0.7" top="0.75" bottom="0.75" header="0.3" footer="0.3"/>
  <pageSetup scale="10" fitToHeight="0" orientation="landscape" horizontalDpi="4294967294" verticalDpi="4294967294" r:id="rId1"/>
  <drawing r:id="rId2"/>
  <legacyDrawing r:id="rId3"/>
  <extLst>
    <ext xmlns:x14="http://schemas.microsoft.com/office/spreadsheetml/2009/9/main" uri="{78C0D931-6437-407d-A8EE-F0AAD7539E65}">
      <x14:conditionalFormattings>
        <x14:conditionalFormatting xmlns:xm="http://schemas.microsoft.com/office/excel/2006/main">
          <x14:cfRule type="beginsWith" priority="1201" operator="beginsWith" id="{6C7FAE55-C9AF-4E7F-8A2D-0DF6AC75BC3D}">
            <xm:f>LEFT(P19,LEN("MUY ALTA "))="MUY ALTA "</xm:f>
            <xm:f>"MUY ALTA "</xm:f>
            <x14:dxf>
              <fill>
                <patternFill>
                  <bgColor rgb="FFFF0000"/>
                </patternFill>
              </fill>
            </x14:dxf>
          </x14:cfRule>
          <x14:cfRule type="beginsWith" priority="1202" operator="beginsWith" id="{B6002A22-86F2-43B1-9400-2BB1BFBB001B}">
            <xm:f>LEFT(P19,LEN("MUY ALTA"))="MUY ALTA"</xm:f>
            <xm:f>"MUY ALTA"</xm:f>
            <x14:dxf>
              <fill>
                <patternFill>
                  <bgColor rgb="FFFF0000"/>
                </patternFill>
              </fill>
            </x14:dxf>
          </x14:cfRule>
          <x14:cfRule type="beginsWith" priority="1203" operator="beginsWith" id="{9B7A8E2B-5144-4607-94B9-8D2AC5D494D5}">
            <xm:f>LEFT(P19,LEN("ALTA"))="ALTA"</xm:f>
            <xm:f>"ALTA"</xm:f>
            <x14:dxf>
              <fill>
                <patternFill>
                  <bgColor rgb="FFFFC000"/>
                </patternFill>
              </fill>
            </x14:dxf>
          </x14:cfRule>
          <x14:cfRule type="beginsWith" priority="1204" operator="beginsWith" id="{A93F29F5-73A5-4C3E-8819-43B97225E521}">
            <xm:f>LEFT(P19,LEN("MEDIA"))="MEDIA"</xm:f>
            <xm:f>"MEDIA"</xm:f>
            <x14:dxf>
              <fill>
                <patternFill>
                  <bgColor rgb="FFFFFF00"/>
                </patternFill>
              </fill>
            </x14:dxf>
          </x14:cfRule>
          <x14:cfRule type="beginsWith" priority="1205" operator="beginsWith" id="{BBE73D96-C003-4030-9AD3-8E42C3E9BC13}">
            <xm:f>LEFT(P19,LEN("BAJA"))="BAJA"</xm:f>
            <xm:f>"BAJA"</xm:f>
            <x14:dxf>
              <fill>
                <patternFill>
                  <bgColor rgb="FF00B050"/>
                </patternFill>
              </fill>
            </x14:dxf>
          </x14:cfRule>
          <x14:cfRule type="beginsWith" priority="1206" operator="beginsWith" id="{925F3614-A769-4A5A-8793-7B28E7F09D4E}">
            <xm:f>LEFT(P19,LEN("MUY BAJA"))="MUY BAJA"</xm:f>
            <xm:f>"MUY BAJA"</xm:f>
            <x14:dxf>
              <fill>
                <patternFill>
                  <bgColor rgb="FF92D050"/>
                </patternFill>
              </fill>
            </x14:dxf>
          </x14:cfRule>
          <xm:sqref>P19:P23</xm:sqref>
        </x14:conditionalFormatting>
        <x14:conditionalFormatting xmlns:xm="http://schemas.microsoft.com/office/excel/2006/main">
          <x14:cfRule type="beginsWith" priority="1144" operator="beginsWith" id="{72CEC2AE-1932-4795-85FC-3B086C084926}">
            <xm:f>LEFT(P25,LEN("MUY ALTA "))="MUY ALTA "</xm:f>
            <xm:f>"MUY ALTA "</xm:f>
            <x14:dxf>
              <fill>
                <patternFill>
                  <bgColor rgb="FFFF0000"/>
                </patternFill>
              </fill>
            </x14:dxf>
          </x14:cfRule>
          <x14:cfRule type="beginsWith" priority="1145" operator="beginsWith" id="{D80680A9-2C6B-4334-9469-DE107ADC5E1D}">
            <xm:f>LEFT(P25,LEN("MUY ALTA"))="MUY ALTA"</xm:f>
            <xm:f>"MUY ALTA"</xm:f>
            <x14:dxf>
              <fill>
                <patternFill>
                  <bgColor rgb="FFFF0000"/>
                </patternFill>
              </fill>
            </x14:dxf>
          </x14:cfRule>
          <x14:cfRule type="beginsWith" priority="1146" operator="beginsWith" id="{C8D5AA30-39DC-403C-A797-55EA5D37B401}">
            <xm:f>LEFT(P25,LEN("ALTA"))="ALTA"</xm:f>
            <xm:f>"ALTA"</xm:f>
            <x14:dxf>
              <fill>
                <patternFill>
                  <bgColor rgb="FFFFC000"/>
                </patternFill>
              </fill>
            </x14:dxf>
          </x14:cfRule>
          <x14:cfRule type="beginsWith" priority="1147" operator="beginsWith" id="{5F114260-6E9E-469E-8806-7519FEDB5F74}">
            <xm:f>LEFT(P25,LEN("MEDIA"))="MEDIA"</xm:f>
            <xm:f>"MEDIA"</xm:f>
            <x14:dxf>
              <fill>
                <patternFill>
                  <bgColor rgb="FFFFFF00"/>
                </patternFill>
              </fill>
            </x14:dxf>
          </x14:cfRule>
          <x14:cfRule type="beginsWith" priority="1148" operator="beginsWith" id="{F8EC564A-6849-41AF-A013-E4D701020C6F}">
            <xm:f>LEFT(P25,LEN("BAJA"))="BAJA"</xm:f>
            <xm:f>"BAJA"</xm:f>
            <x14:dxf>
              <fill>
                <patternFill>
                  <bgColor rgb="FF00B050"/>
                </patternFill>
              </fill>
            </x14:dxf>
          </x14:cfRule>
          <x14:cfRule type="beginsWith" priority="1149" operator="beginsWith" id="{8A575204-E6EE-46EE-B4A3-D13AE9097AAE}">
            <xm:f>LEFT(P25,LEN("MUY BAJA"))="MUY BAJA"</xm:f>
            <xm:f>"MUY BAJA"</xm:f>
            <x14:dxf>
              <fill>
                <patternFill>
                  <bgColor rgb="FF92D050"/>
                </patternFill>
              </fill>
            </x14:dxf>
          </x14:cfRule>
          <xm:sqref>P25:P29</xm:sqref>
        </x14:conditionalFormatting>
        <x14:conditionalFormatting xmlns:xm="http://schemas.microsoft.com/office/excel/2006/main">
          <x14:cfRule type="beginsWith" priority="1122" operator="beginsWith" id="{72B3B464-E216-4D2A-BBAC-3B3AD57C61FF}">
            <xm:f>LEFT(P67,LEN("MUY ALTA "))="MUY ALTA "</xm:f>
            <xm:f>"MUY ALTA "</xm:f>
            <x14:dxf>
              <fill>
                <patternFill>
                  <bgColor rgb="FFFF0000"/>
                </patternFill>
              </fill>
            </x14:dxf>
          </x14:cfRule>
          <x14:cfRule type="beginsWith" priority="1123" operator="beginsWith" id="{434B0B3F-B0DB-47A8-97C6-8047E60A94F8}">
            <xm:f>LEFT(P67,LEN("MUY ALTA"))="MUY ALTA"</xm:f>
            <xm:f>"MUY ALTA"</xm:f>
            <x14:dxf>
              <fill>
                <patternFill>
                  <bgColor rgb="FFFF0000"/>
                </patternFill>
              </fill>
            </x14:dxf>
          </x14:cfRule>
          <x14:cfRule type="beginsWith" priority="1124" operator="beginsWith" id="{921D2882-6F19-4710-8AAA-ABCFB2068427}">
            <xm:f>LEFT(P67,LEN("ALTA"))="ALTA"</xm:f>
            <xm:f>"ALTA"</xm:f>
            <x14:dxf>
              <fill>
                <patternFill>
                  <bgColor rgb="FFFFC000"/>
                </patternFill>
              </fill>
            </x14:dxf>
          </x14:cfRule>
          <x14:cfRule type="beginsWith" priority="1125" operator="beginsWith" id="{CB5CD4E9-BE7B-4400-AEF4-5E8DD8567640}">
            <xm:f>LEFT(P67,LEN("MEDIA"))="MEDIA"</xm:f>
            <xm:f>"MEDIA"</xm:f>
            <x14:dxf>
              <fill>
                <patternFill>
                  <bgColor rgb="FFFFFF00"/>
                </patternFill>
              </fill>
            </x14:dxf>
          </x14:cfRule>
          <x14:cfRule type="beginsWith" priority="1126" operator="beginsWith" id="{8CE50BEB-AFBD-4C9D-A352-C5A0D4FDB87D}">
            <xm:f>LEFT(P67,LEN("BAJA"))="BAJA"</xm:f>
            <xm:f>"BAJA"</xm:f>
            <x14:dxf>
              <fill>
                <patternFill>
                  <bgColor rgb="FF00B050"/>
                </patternFill>
              </fill>
            </x14:dxf>
          </x14:cfRule>
          <x14:cfRule type="beginsWith" priority="1127" operator="beginsWith" id="{FAA1CB05-8C74-404A-9572-E6C85B012725}">
            <xm:f>LEFT(P67,LEN("MUY BAJA"))="MUY BAJA"</xm:f>
            <xm:f>"MUY BAJA"</xm:f>
            <x14:dxf>
              <fill>
                <patternFill>
                  <bgColor rgb="FF92D050"/>
                </patternFill>
              </fill>
            </x14:dxf>
          </x14:cfRule>
          <xm:sqref>P67:P71</xm:sqref>
        </x14:conditionalFormatting>
        <x14:conditionalFormatting xmlns:xm="http://schemas.microsoft.com/office/excel/2006/main">
          <x14:cfRule type="beginsWith" priority="1100" operator="beginsWith" id="{E6AA90DD-F83E-4830-8D8C-ABD14A92030F}">
            <xm:f>LEFT(P73,LEN("MUY ALTA "))="MUY ALTA "</xm:f>
            <xm:f>"MUY ALTA "</xm:f>
            <x14:dxf>
              <fill>
                <patternFill>
                  <bgColor rgb="FFFF0000"/>
                </patternFill>
              </fill>
            </x14:dxf>
          </x14:cfRule>
          <x14:cfRule type="beginsWith" priority="1101" operator="beginsWith" id="{DB7C7382-2ABE-4E33-B4A3-2D30C226904A}">
            <xm:f>LEFT(P73,LEN("MUY ALTA"))="MUY ALTA"</xm:f>
            <xm:f>"MUY ALTA"</xm:f>
            <x14:dxf>
              <fill>
                <patternFill>
                  <bgColor rgb="FFFF0000"/>
                </patternFill>
              </fill>
            </x14:dxf>
          </x14:cfRule>
          <x14:cfRule type="beginsWith" priority="1102" operator="beginsWith" id="{A849DE0A-82EA-461C-8347-DC26D18E635B}">
            <xm:f>LEFT(P73,LEN("ALTA"))="ALTA"</xm:f>
            <xm:f>"ALTA"</xm:f>
            <x14:dxf>
              <fill>
                <patternFill>
                  <bgColor rgb="FFFFC000"/>
                </patternFill>
              </fill>
            </x14:dxf>
          </x14:cfRule>
          <x14:cfRule type="beginsWith" priority="1103" operator="beginsWith" id="{B335BB5F-0028-483E-AF71-67892C1167CF}">
            <xm:f>LEFT(P73,LEN("MEDIA"))="MEDIA"</xm:f>
            <xm:f>"MEDIA"</xm:f>
            <x14:dxf>
              <fill>
                <patternFill>
                  <bgColor rgb="FFFFFF00"/>
                </patternFill>
              </fill>
            </x14:dxf>
          </x14:cfRule>
          <x14:cfRule type="beginsWith" priority="1104" operator="beginsWith" id="{57DB970D-EBDA-492A-89AF-9A933BADAC16}">
            <xm:f>LEFT(P73,LEN("BAJA"))="BAJA"</xm:f>
            <xm:f>"BAJA"</xm:f>
            <x14:dxf>
              <fill>
                <patternFill>
                  <bgColor rgb="FF00B050"/>
                </patternFill>
              </fill>
            </x14:dxf>
          </x14:cfRule>
          <x14:cfRule type="beginsWith" priority="1105" operator="beginsWith" id="{79E18ECC-E076-4ED5-B29C-0741836ED197}">
            <xm:f>LEFT(P73,LEN("MUY BAJA"))="MUY BAJA"</xm:f>
            <xm:f>"MUY BAJA"</xm:f>
            <x14:dxf>
              <fill>
                <patternFill>
                  <bgColor rgb="FF92D050"/>
                </patternFill>
              </fill>
            </x14:dxf>
          </x14:cfRule>
          <xm:sqref>P73:P77</xm:sqref>
        </x14:conditionalFormatting>
        <x14:conditionalFormatting xmlns:xm="http://schemas.microsoft.com/office/excel/2006/main">
          <x14:cfRule type="beginsWith" priority="783" operator="beginsWith" id="{B455D6C1-D753-418C-9CA8-099181E9C0EE}">
            <xm:f>LEFT(P31,LEN("MUY ALTA "))="MUY ALTA "</xm:f>
            <xm:f>"MUY ALTA "</xm:f>
            <x14:dxf>
              <fill>
                <patternFill>
                  <bgColor rgb="FFFF0000"/>
                </patternFill>
              </fill>
            </x14:dxf>
          </x14:cfRule>
          <x14:cfRule type="beginsWith" priority="784" operator="beginsWith" id="{038CD024-96B8-430A-BAA1-B7EDE18A9B85}">
            <xm:f>LEFT(P31,LEN("MUY ALTA"))="MUY ALTA"</xm:f>
            <xm:f>"MUY ALTA"</xm:f>
            <x14:dxf>
              <fill>
                <patternFill>
                  <bgColor rgb="FFFF0000"/>
                </patternFill>
              </fill>
            </x14:dxf>
          </x14:cfRule>
          <x14:cfRule type="beginsWith" priority="785" operator="beginsWith" id="{BA0E75BA-D4C0-407E-AEB0-0B43BFE3CD5F}">
            <xm:f>LEFT(P31,LEN("ALTA"))="ALTA"</xm:f>
            <xm:f>"ALTA"</xm:f>
            <x14:dxf>
              <fill>
                <patternFill>
                  <bgColor rgb="FFFFC000"/>
                </patternFill>
              </fill>
            </x14:dxf>
          </x14:cfRule>
          <x14:cfRule type="beginsWith" priority="786" operator="beginsWith" id="{BA51C7FC-C028-453B-8C45-3EA76AFE49FE}">
            <xm:f>LEFT(P31,LEN("MEDIA"))="MEDIA"</xm:f>
            <xm:f>"MEDIA"</xm:f>
            <x14:dxf>
              <fill>
                <patternFill>
                  <bgColor rgb="FFFFFF00"/>
                </patternFill>
              </fill>
            </x14:dxf>
          </x14:cfRule>
          <x14:cfRule type="beginsWith" priority="787" operator="beginsWith" id="{CD1F0E3A-2643-4032-BEEC-2B21531CC404}">
            <xm:f>LEFT(P31,LEN("BAJA"))="BAJA"</xm:f>
            <xm:f>"BAJA"</xm:f>
            <x14:dxf>
              <fill>
                <patternFill>
                  <bgColor rgb="FF00B050"/>
                </patternFill>
              </fill>
            </x14:dxf>
          </x14:cfRule>
          <x14:cfRule type="beginsWith" priority="788" operator="beginsWith" id="{15109A52-8316-4B70-AA30-4DD94063458C}">
            <xm:f>LEFT(P31,LEN("MUY BAJA"))="MUY BAJA"</xm:f>
            <xm:f>"MUY BAJA"</xm:f>
            <x14:dxf>
              <fill>
                <patternFill>
                  <bgColor rgb="FF92D050"/>
                </patternFill>
              </fill>
            </x14:dxf>
          </x14:cfRule>
          <xm:sqref>P31:P35</xm:sqref>
        </x14:conditionalFormatting>
        <x14:conditionalFormatting xmlns:xm="http://schemas.microsoft.com/office/excel/2006/main">
          <x14:cfRule type="beginsWith" priority="663" operator="beginsWith" id="{61CD6317-537A-4D5C-A2B8-77F94648289B}">
            <xm:f>LEFT(P37,LEN("MUY ALTA "))="MUY ALTA "</xm:f>
            <xm:f>"MUY ALTA "</xm:f>
            <x14:dxf>
              <fill>
                <patternFill>
                  <bgColor rgb="FFFF0000"/>
                </patternFill>
              </fill>
            </x14:dxf>
          </x14:cfRule>
          <x14:cfRule type="beginsWith" priority="664" operator="beginsWith" id="{14282EF8-6C38-4A19-86C5-0A499F9D2D76}">
            <xm:f>LEFT(P37,LEN("MUY ALTA"))="MUY ALTA"</xm:f>
            <xm:f>"MUY ALTA"</xm:f>
            <x14:dxf>
              <fill>
                <patternFill>
                  <bgColor rgb="FFFF0000"/>
                </patternFill>
              </fill>
            </x14:dxf>
          </x14:cfRule>
          <x14:cfRule type="beginsWith" priority="665" operator="beginsWith" id="{8884BE3C-5627-4E38-833A-078B4909CD2F}">
            <xm:f>LEFT(P37,LEN("ALTA"))="ALTA"</xm:f>
            <xm:f>"ALTA"</xm:f>
            <x14:dxf>
              <fill>
                <patternFill>
                  <bgColor rgb="FFFFC000"/>
                </patternFill>
              </fill>
            </x14:dxf>
          </x14:cfRule>
          <x14:cfRule type="beginsWith" priority="666" operator="beginsWith" id="{735AF192-717F-4DB0-BE70-749EF327208B}">
            <xm:f>LEFT(P37,LEN("MEDIA"))="MEDIA"</xm:f>
            <xm:f>"MEDIA"</xm:f>
            <x14:dxf>
              <fill>
                <patternFill>
                  <bgColor rgb="FFFFFF00"/>
                </patternFill>
              </fill>
            </x14:dxf>
          </x14:cfRule>
          <x14:cfRule type="beginsWith" priority="667" operator="beginsWith" id="{FA15111E-40F0-463D-8C67-51B861DB56E6}">
            <xm:f>LEFT(P37,LEN("BAJA"))="BAJA"</xm:f>
            <xm:f>"BAJA"</xm:f>
            <x14:dxf>
              <fill>
                <patternFill>
                  <bgColor rgb="FF00B050"/>
                </patternFill>
              </fill>
            </x14:dxf>
          </x14:cfRule>
          <x14:cfRule type="beginsWith" priority="668" operator="beginsWith" id="{59D98B22-D6D7-43B0-AC4F-59A438F9723A}">
            <xm:f>LEFT(P37,LEN("MUY BAJA"))="MUY BAJA"</xm:f>
            <xm:f>"MUY BAJA"</xm:f>
            <x14:dxf>
              <fill>
                <patternFill>
                  <bgColor rgb="FF92D050"/>
                </patternFill>
              </fill>
            </x14:dxf>
          </x14:cfRule>
          <xm:sqref>P37:P41</xm:sqref>
        </x14:conditionalFormatting>
        <x14:conditionalFormatting xmlns:xm="http://schemas.microsoft.com/office/excel/2006/main">
          <x14:cfRule type="beginsWith" priority="491" operator="beginsWith" id="{95793DA9-3E3C-4A95-8763-BA8AE507EFB0}">
            <xm:f>LEFT(P43,LEN("MUY ALTA "))="MUY ALTA "</xm:f>
            <xm:f>"MUY ALTA "</xm:f>
            <x14:dxf>
              <fill>
                <patternFill>
                  <bgColor rgb="FFFF0000"/>
                </patternFill>
              </fill>
            </x14:dxf>
          </x14:cfRule>
          <x14:cfRule type="beginsWith" priority="492" operator="beginsWith" id="{F9553D22-1096-49CF-A931-4437F3468B64}">
            <xm:f>LEFT(P43,LEN("MUY ALTA"))="MUY ALTA"</xm:f>
            <xm:f>"MUY ALTA"</xm:f>
            <x14:dxf>
              <fill>
                <patternFill>
                  <bgColor rgb="FFFF0000"/>
                </patternFill>
              </fill>
            </x14:dxf>
          </x14:cfRule>
          <x14:cfRule type="beginsWith" priority="493" operator="beginsWith" id="{DCB4A1C1-23BF-4CCD-B66A-17C2ACF8D29F}">
            <xm:f>LEFT(P43,LEN("ALTA"))="ALTA"</xm:f>
            <xm:f>"ALTA"</xm:f>
            <x14:dxf>
              <fill>
                <patternFill>
                  <bgColor rgb="FFFFC000"/>
                </patternFill>
              </fill>
            </x14:dxf>
          </x14:cfRule>
          <x14:cfRule type="beginsWith" priority="494" operator="beginsWith" id="{9495617D-A364-44A7-85D3-22DB00B8E0B0}">
            <xm:f>LEFT(P43,LEN("MEDIA"))="MEDIA"</xm:f>
            <xm:f>"MEDIA"</xm:f>
            <x14:dxf>
              <fill>
                <patternFill>
                  <bgColor rgb="FFFFFF00"/>
                </patternFill>
              </fill>
            </x14:dxf>
          </x14:cfRule>
          <x14:cfRule type="beginsWith" priority="495" operator="beginsWith" id="{70188809-B1F6-4A5E-B3EC-B6F5C501B887}">
            <xm:f>LEFT(P43,LEN("BAJA"))="BAJA"</xm:f>
            <xm:f>"BAJA"</xm:f>
            <x14:dxf>
              <fill>
                <patternFill>
                  <bgColor rgb="FF00B050"/>
                </patternFill>
              </fill>
            </x14:dxf>
          </x14:cfRule>
          <x14:cfRule type="beginsWith" priority="496" operator="beginsWith" id="{DA6DFDB1-6A74-4037-A1AF-31D95BEA010D}">
            <xm:f>LEFT(P43,LEN("MUY BAJA"))="MUY BAJA"</xm:f>
            <xm:f>"MUY BAJA"</xm:f>
            <x14:dxf>
              <fill>
                <patternFill>
                  <bgColor rgb="FF92D050"/>
                </patternFill>
              </fill>
            </x14:dxf>
          </x14:cfRule>
          <xm:sqref>P43:P47</xm:sqref>
        </x14:conditionalFormatting>
        <x14:conditionalFormatting xmlns:xm="http://schemas.microsoft.com/office/excel/2006/main">
          <x14:cfRule type="beginsWith" priority="340" operator="beginsWith" id="{B94628D8-AC2E-421A-82E1-803FB6AC9EB1}">
            <xm:f>LEFT(P49,LEN("MUY ALTA "))="MUY ALTA "</xm:f>
            <xm:f>"MUY ALTA "</xm:f>
            <x14:dxf>
              <fill>
                <patternFill>
                  <bgColor rgb="FFFF0000"/>
                </patternFill>
              </fill>
            </x14:dxf>
          </x14:cfRule>
          <x14:cfRule type="beginsWith" priority="341" operator="beginsWith" id="{CB0E585A-5EB7-408C-A96C-5AE52F2E9553}">
            <xm:f>LEFT(P49,LEN("MUY ALTA"))="MUY ALTA"</xm:f>
            <xm:f>"MUY ALTA"</xm:f>
            <x14:dxf>
              <fill>
                <patternFill>
                  <bgColor rgb="FFFF0000"/>
                </patternFill>
              </fill>
            </x14:dxf>
          </x14:cfRule>
          <x14:cfRule type="beginsWith" priority="342" operator="beginsWith" id="{B42BF3AB-99E6-41CF-8C0E-E944EC4F8CA6}">
            <xm:f>LEFT(P49,LEN("ALTA"))="ALTA"</xm:f>
            <xm:f>"ALTA"</xm:f>
            <x14:dxf>
              <fill>
                <patternFill>
                  <bgColor rgb="FFFFC000"/>
                </patternFill>
              </fill>
            </x14:dxf>
          </x14:cfRule>
          <x14:cfRule type="beginsWith" priority="343" operator="beginsWith" id="{A199C0DB-181C-4C05-B64F-6753992AD0E6}">
            <xm:f>LEFT(P49,LEN("MEDIA"))="MEDIA"</xm:f>
            <xm:f>"MEDIA"</xm:f>
            <x14:dxf>
              <fill>
                <patternFill>
                  <bgColor rgb="FFFFFF00"/>
                </patternFill>
              </fill>
            </x14:dxf>
          </x14:cfRule>
          <x14:cfRule type="beginsWith" priority="344" operator="beginsWith" id="{360D0757-615A-4399-8951-23047DC2DC7A}">
            <xm:f>LEFT(P49,LEN("BAJA"))="BAJA"</xm:f>
            <xm:f>"BAJA"</xm:f>
            <x14:dxf>
              <fill>
                <patternFill>
                  <bgColor rgb="FF00B050"/>
                </patternFill>
              </fill>
            </x14:dxf>
          </x14:cfRule>
          <x14:cfRule type="beginsWith" priority="345" operator="beginsWith" id="{DEA48D7B-AD8C-4EC8-A470-0AC85BC6A135}">
            <xm:f>LEFT(P49,LEN("MUY BAJA"))="MUY BAJA"</xm:f>
            <xm:f>"MUY BAJA"</xm:f>
            <x14:dxf>
              <fill>
                <patternFill>
                  <bgColor rgb="FF92D050"/>
                </patternFill>
              </fill>
            </x14:dxf>
          </x14:cfRule>
          <xm:sqref>P49:P53</xm:sqref>
        </x14:conditionalFormatting>
        <x14:conditionalFormatting xmlns:xm="http://schemas.microsoft.com/office/excel/2006/main">
          <x14:cfRule type="beginsWith" priority="220" operator="beginsWith" id="{B964D296-695D-4E0B-93CA-8D1DCF7233B2}">
            <xm:f>LEFT(P55,LEN("MUY ALTA "))="MUY ALTA "</xm:f>
            <xm:f>"MUY ALTA "</xm:f>
            <x14:dxf>
              <fill>
                <patternFill>
                  <bgColor rgb="FFFF0000"/>
                </patternFill>
              </fill>
            </x14:dxf>
          </x14:cfRule>
          <x14:cfRule type="beginsWith" priority="221" operator="beginsWith" id="{51070EB3-7F74-4C5E-81A6-07FE1ADFE59C}">
            <xm:f>LEFT(P55,LEN("MUY ALTA"))="MUY ALTA"</xm:f>
            <xm:f>"MUY ALTA"</xm:f>
            <x14:dxf>
              <fill>
                <patternFill>
                  <bgColor rgb="FFFF0000"/>
                </patternFill>
              </fill>
            </x14:dxf>
          </x14:cfRule>
          <x14:cfRule type="beginsWith" priority="222" operator="beginsWith" id="{D79B5EB8-63E3-477A-8441-77485493ED4A}">
            <xm:f>LEFT(P55,LEN("ALTA"))="ALTA"</xm:f>
            <xm:f>"ALTA"</xm:f>
            <x14:dxf>
              <fill>
                <patternFill>
                  <bgColor rgb="FFFFC000"/>
                </patternFill>
              </fill>
            </x14:dxf>
          </x14:cfRule>
          <x14:cfRule type="beginsWith" priority="223" operator="beginsWith" id="{D567C7F2-DE1A-4C9A-9AC5-D937C76DAF2F}">
            <xm:f>LEFT(P55,LEN("MEDIA"))="MEDIA"</xm:f>
            <xm:f>"MEDIA"</xm:f>
            <x14:dxf>
              <fill>
                <patternFill>
                  <bgColor rgb="FFFFFF00"/>
                </patternFill>
              </fill>
            </x14:dxf>
          </x14:cfRule>
          <x14:cfRule type="beginsWith" priority="224" operator="beginsWith" id="{6B3659D1-D60B-421F-9939-66F4016FB7EF}">
            <xm:f>LEFT(P55,LEN("BAJA"))="BAJA"</xm:f>
            <xm:f>"BAJA"</xm:f>
            <x14:dxf>
              <fill>
                <patternFill>
                  <bgColor rgb="FF00B050"/>
                </patternFill>
              </fill>
            </x14:dxf>
          </x14:cfRule>
          <x14:cfRule type="beginsWith" priority="225" operator="beginsWith" id="{03037EB8-0654-42CB-BAD3-6978C625B420}">
            <xm:f>LEFT(P55,LEN("MUY BAJA"))="MUY BAJA"</xm:f>
            <xm:f>"MUY BAJA"</xm:f>
            <x14:dxf>
              <fill>
                <patternFill>
                  <bgColor rgb="FF92D050"/>
                </patternFill>
              </fill>
            </x14:dxf>
          </x14:cfRule>
          <xm:sqref>P55:P59</xm:sqref>
        </x14:conditionalFormatting>
        <x14:conditionalFormatting xmlns:xm="http://schemas.microsoft.com/office/excel/2006/main">
          <x14:cfRule type="beginsWith" priority="44" operator="beginsWith" id="{AE5C7980-C40D-4205-900D-0524CB0B6858}">
            <xm:f>LEFT(P61,LEN("MUY ALTA "))="MUY ALTA "</xm:f>
            <xm:f>"MUY ALTA "</xm:f>
            <x14:dxf>
              <fill>
                <patternFill>
                  <bgColor rgb="FFFF0000"/>
                </patternFill>
              </fill>
            </x14:dxf>
          </x14:cfRule>
          <x14:cfRule type="beginsWith" priority="45" operator="beginsWith" id="{CDEE9181-5C04-4B50-B9FC-ED10EB34E87B}">
            <xm:f>LEFT(P61,LEN("MUY ALTA"))="MUY ALTA"</xm:f>
            <xm:f>"MUY ALTA"</xm:f>
            <x14:dxf>
              <fill>
                <patternFill>
                  <bgColor rgb="FFFF0000"/>
                </patternFill>
              </fill>
            </x14:dxf>
          </x14:cfRule>
          <x14:cfRule type="beginsWith" priority="46" operator="beginsWith" id="{BC6847C3-A0A5-43C1-B5FC-29734EEE83D5}">
            <xm:f>LEFT(P61,LEN("ALTA"))="ALTA"</xm:f>
            <xm:f>"ALTA"</xm:f>
            <x14:dxf>
              <fill>
                <patternFill>
                  <bgColor rgb="FFFFC000"/>
                </patternFill>
              </fill>
            </x14:dxf>
          </x14:cfRule>
          <x14:cfRule type="beginsWith" priority="47" operator="beginsWith" id="{2CD0D57D-A0F8-4CF1-8413-BBA74E1CBA89}">
            <xm:f>LEFT(P61,LEN("MEDIA"))="MEDIA"</xm:f>
            <xm:f>"MEDIA"</xm:f>
            <x14:dxf>
              <fill>
                <patternFill>
                  <bgColor rgb="FFFFFF00"/>
                </patternFill>
              </fill>
            </x14:dxf>
          </x14:cfRule>
          <x14:cfRule type="beginsWith" priority="48" operator="beginsWith" id="{26935ADC-7782-4AC4-8B2C-D895C54165C7}">
            <xm:f>LEFT(P61,LEN("BAJA"))="BAJA"</xm:f>
            <xm:f>"BAJA"</xm:f>
            <x14:dxf>
              <fill>
                <patternFill>
                  <bgColor rgb="FF00B050"/>
                </patternFill>
              </fill>
            </x14:dxf>
          </x14:cfRule>
          <x14:cfRule type="beginsWith" priority="49" operator="beginsWith" id="{C03F3AFC-12EC-4515-A0F7-6DD54247BD40}">
            <xm:f>LEFT(P61,LEN("MUY BAJA"))="MUY BAJA"</xm:f>
            <xm:f>"MUY BAJA"</xm:f>
            <x14:dxf>
              <fill>
                <patternFill>
                  <bgColor rgb="FF92D050"/>
                </patternFill>
              </fill>
            </x14:dxf>
          </x14:cfRule>
          <xm:sqref>P61:P65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1"/>
  <sheetViews>
    <sheetView workbookViewId="0">
      <selection activeCell="C8" sqref="C8"/>
    </sheetView>
  </sheetViews>
  <sheetFormatPr defaultColWidth="11.42578125" defaultRowHeight="15"/>
  <cols>
    <col min="1" max="1" width="4.28515625" customWidth="1"/>
    <col min="2" max="2" width="17.140625" customWidth="1"/>
    <col min="3" max="3" width="63.28515625" customWidth="1"/>
    <col min="4" max="4" width="16.7109375" customWidth="1"/>
    <col min="5" max="5" width="54.7109375" customWidth="1"/>
    <col min="6" max="6" width="38.85546875" style="58" customWidth="1"/>
    <col min="7" max="7" width="23.7109375" style="58" customWidth="1"/>
    <col min="8" max="8" width="17" customWidth="1"/>
  </cols>
  <sheetData>
    <row r="1" spans="2:7" ht="12.75" customHeight="1" thickBot="1"/>
    <row r="2" spans="2:7" ht="62.25" customHeight="1" thickBot="1">
      <c r="B2" s="67">
        <v>2022</v>
      </c>
      <c r="C2" s="533" t="s">
        <v>0</v>
      </c>
      <c r="D2" s="534"/>
      <c r="E2" s="534"/>
      <c r="F2" s="534"/>
      <c r="G2" s="66"/>
    </row>
    <row r="3" spans="2:7" ht="18.75" thickBot="1">
      <c r="B3" s="982" t="s">
        <v>1015</v>
      </c>
      <c r="C3" s="983"/>
      <c r="D3" s="983"/>
      <c r="E3" s="983"/>
      <c r="F3" s="983"/>
      <c r="G3" s="984"/>
    </row>
    <row r="4" spans="2:7" ht="15" customHeight="1" thickBot="1">
      <c r="B4" s="985"/>
      <c r="C4" s="985"/>
      <c r="D4" s="985"/>
      <c r="E4" s="985"/>
      <c r="F4" s="985"/>
      <c r="G4" s="985"/>
    </row>
    <row r="5" spans="2:7" s="59" customFormat="1" ht="33.75" customHeight="1">
      <c r="B5" s="81" t="s">
        <v>1016</v>
      </c>
      <c r="C5" s="77" t="s">
        <v>1017</v>
      </c>
      <c r="D5" s="77" t="s">
        <v>833</v>
      </c>
      <c r="E5" s="77" t="s">
        <v>1018</v>
      </c>
      <c r="F5" s="77" t="s">
        <v>1019</v>
      </c>
      <c r="G5" s="78" t="s">
        <v>1020</v>
      </c>
    </row>
    <row r="6" spans="2:7" s="58" customFormat="1" ht="34.5" customHeight="1">
      <c r="B6" s="365">
        <v>1</v>
      </c>
      <c r="C6" s="1723" t="s">
        <v>1021</v>
      </c>
      <c r="D6" s="1724">
        <v>44576</v>
      </c>
      <c r="E6" s="1725" t="s">
        <v>1022</v>
      </c>
      <c r="F6" s="1726" t="s">
        <v>1023</v>
      </c>
      <c r="G6" s="1727" t="s">
        <v>1024</v>
      </c>
    </row>
    <row r="7" spans="2:7" ht="34.5" customHeight="1">
      <c r="B7" s="366">
        <v>2</v>
      </c>
      <c r="C7" s="1728" t="s">
        <v>1025</v>
      </c>
      <c r="D7" s="1729">
        <v>44585</v>
      </c>
      <c r="E7" s="1730" t="s">
        <v>1026</v>
      </c>
      <c r="F7" s="1731" t="s">
        <v>1023</v>
      </c>
      <c r="G7" s="1732" t="s">
        <v>1024</v>
      </c>
    </row>
    <row r="8" spans="2:7" ht="73.5" customHeight="1">
      <c r="B8" s="365">
        <v>4</v>
      </c>
      <c r="C8" s="1733" t="s">
        <v>1027</v>
      </c>
      <c r="D8" s="1724">
        <v>44589</v>
      </c>
      <c r="E8" s="1725" t="s">
        <v>1028</v>
      </c>
      <c r="F8" s="1726" t="s">
        <v>1029</v>
      </c>
      <c r="G8" s="1727" t="s">
        <v>1030</v>
      </c>
    </row>
    <row r="9" spans="2:7" ht="34.5" customHeight="1">
      <c r="B9" s="367">
        <v>5</v>
      </c>
      <c r="C9" s="1728" t="s">
        <v>1031</v>
      </c>
      <c r="D9" s="1729">
        <v>44592</v>
      </c>
      <c r="E9" s="1730" t="s">
        <v>1032</v>
      </c>
      <c r="F9" s="1731" t="s">
        <v>1023</v>
      </c>
      <c r="G9" s="1734" t="s">
        <v>1024</v>
      </c>
    </row>
    <row r="10" spans="2:7" ht="34.5" customHeight="1" thickBot="1">
      <c r="B10" s="82">
        <v>6</v>
      </c>
      <c r="C10" s="1735" t="s">
        <v>1033</v>
      </c>
      <c r="D10" s="1736">
        <v>44592</v>
      </c>
      <c r="E10" s="1737" t="s">
        <v>1034</v>
      </c>
      <c r="F10" s="1738" t="s">
        <v>1035</v>
      </c>
      <c r="G10" s="1739" t="s">
        <v>1024</v>
      </c>
    </row>
    <row r="11" spans="2:7">
      <c r="B11" s="58"/>
      <c r="C11" s="58"/>
      <c r="D11" s="58"/>
      <c r="E11" s="58"/>
    </row>
  </sheetData>
  <mergeCells count="3">
    <mergeCell ref="B3:G3"/>
    <mergeCell ref="C2:F2"/>
    <mergeCell ref="B4:G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A09DAA71CC19B4FA86308D572A1EAD2" ma:contentTypeVersion="16" ma:contentTypeDescription="Crear nuevo documento." ma:contentTypeScope="" ma:versionID="005c4c2f0e9fcb56877082c14f20116b">
  <xsd:schema xmlns:xsd="http://www.w3.org/2001/XMLSchema" xmlns:xs="http://www.w3.org/2001/XMLSchema" xmlns:p="http://schemas.microsoft.com/office/2006/metadata/properties" xmlns:ns2="e70e40fc-57ec-4189-93c6-ac483c191eda" xmlns:ns3="c7a18416-3621-4729-86a9-cb9d58df59e8" targetNamespace="http://schemas.microsoft.com/office/2006/metadata/properties" ma:root="true" ma:fieldsID="f57f3249adac3bbf4cd6d85a54f8b5fd" ns2:_="" ns3:_="">
    <xsd:import namespace="e70e40fc-57ec-4189-93c6-ac483c191eda"/>
    <xsd:import namespace="c7a18416-3621-4729-86a9-cb9d58df59e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ci_x00f3_n" minOccurs="0"/>
                <xsd:element ref="ns2:Porcentaj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e40fc-57ec-4189-93c6-ac483c191e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30db8bec-9079-4659-9710-c59d1627527d" ma:termSetId="09814cd3-568e-fe90-9814-8d621ff8fb84" ma:anchorId="fba54fb3-c3e1-fe81-a776-ca4b69148c4d" ma:open="true" ma:isKeyword="false">
      <xsd:complexType>
        <xsd:sequence>
          <xsd:element ref="pc:Terms" minOccurs="0" maxOccurs="1"/>
        </xsd:sequence>
      </xsd:complexType>
    </xsd:element>
    <xsd:element name="Medici_x00f3_n" ma:index="22" nillable="true" ma:displayName="Medición" ma:format="Thumbnail" ma:internalName="Medici_x00f3_n">
      <xsd:simpleType>
        <xsd:restriction base="dms:Unknown"/>
      </xsd:simpleType>
    </xsd:element>
    <xsd:element name="Porcentaje" ma:index="23" nillable="true" ma:displayName="Porcentaje" ma:format="Dropdown" ma:internalName="Porcentaje" ma:percentage="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7a18416-3621-4729-86a9-cb9d58df59e8"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64f7e82-2510-4655-a32a-4c7b7c9f5235}" ma:internalName="TaxCatchAll" ma:showField="CatchAllData" ma:web="c7a18416-3621-4729-86a9-cb9d58df59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0e40fc-57ec-4189-93c6-ac483c191eda">
      <Terms xmlns="http://schemas.microsoft.com/office/infopath/2007/PartnerControls"/>
    </lcf76f155ced4ddcb4097134ff3c332f>
    <TaxCatchAll xmlns="c7a18416-3621-4729-86a9-cb9d58df59e8" xsi:nil="true"/>
    <Medici_x00f3_n xmlns="e70e40fc-57ec-4189-93c6-ac483c191eda" xsi:nil="true"/>
    <Porcentaje xmlns="e70e40fc-57ec-4189-93c6-ac483c191eda" xsi:nil="true"/>
  </documentManagement>
</p:properties>
</file>

<file path=customXml/itemProps1.xml><?xml version="1.0" encoding="utf-8"?>
<ds:datastoreItem xmlns:ds="http://schemas.openxmlformats.org/officeDocument/2006/customXml" ds:itemID="{BDD54B52-F435-4F4D-AD1B-98CB00069457}"/>
</file>

<file path=customXml/itemProps2.xml><?xml version="1.0" encoding="utf-8"?>
<ds:datastoreItem xmlns:ds="http://schemas.openxmlformats.org/officeDocument/2006/customXml" ds:itemID="{208BA4E2-E093-4AE0-8BF4-7692104DB184}"/>
</file>

<file path=customXml/itemProps3.xml><?xml version="1.0" encoding="utf-8"?>
<ds:datastoreItem xmlns:ds="http://schemas.openxmlformats.org/officeDocument/2006/customXml" ds:itemID="{BB9B956C-E6F1-4CCE-9160-4318572B2E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Mireya Reyes</dc:creator>
  <cp:keywords/>
  <dc:description/>
  <cp:lastModifiedBy/>
  <cp:revision/>
  <dcterms:created xsi:type="dcterms:W3CDTF">2016-12-30T15:40:12Z</dcterms:created>
  <dcterms:modified xsi:type="dcterms:W3CDTF">2023-05-17T17:38:22Z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0x0101005A09DAA71CC19B4FA86308D572A1EAD2</vt:lpwstr>
  </property>
  <property fmtid="{D5CDD505-2E9C-101B-9397-08002B2CF9AE}" pid="3" name="MediaServiceImageTags">
    <vt:lpwstr/>
  </property>
</Properties>
</file>