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https://d.docs.live.net/dc7064a991acc5c1/Documents/OCI SISSSO/16ene2023/"/>
    </mc:Choice>
  </mc:AlternateContent>
  <xr:revisionPtr revIDLastSave="533" documentId="8_{4CD07172-365E-4D1B-B013-B2EC3BB94DB0}" xr6:coauthVersionLast="47" xr6:coauthVersionMax="47" xr10:uidLastSave="{25C54AF6-A190-4431-B242-6502D3FFA1C3}"/>
  <bookViews>
    <workbookView xWindow="20370" yWindow="-120" windowWidth="29040" windowHeight="15720" firstSheet="1" activeTab="1" xr2:uid="{00000000-000D-0000-FFFF-FFFF00000000}"/>
  </bookViews>
  <sheets>
    <sheet name="PAAC-STO II CUATRIM (2)" sheetId="9" state="hidden" r:id="rId1"/>
    <sheet name=" PAAC 2022 SGTO OCI" sheetId="1" r:id="rId2"/>
    <sheet name="MATRIZ RIESGOS CORRUPCION 2022" sheetId="10"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 PAAC 2022 SGTO OCI'!$B$1:$AH$64</definedName>
    <definedName name="_xlnm._FilterDatabase" localSheetId="0" hidden="1">'PAAC-STO II CUATRIM (2)'!$A$1:$V$138</definedName>
    <definedName name="Acto">[1]TABLA!$K$2:$K$8</definedName>
    <definedName name="Administrativa">[1]TABLA!$I$2:$I$13</definedName>
    <definedName name="_xlnm.Print_Area" localSheetId="1">' PAAC 2022 SGTO OCI'!$A$1:$CJ$212</definedName>
    <definedName name="_xlnm.Print_Area" localSheetId="0">'PAAC-STO II CUATRIM (2)'!$A$1:$R$127</definedName>
    <definedName name="Confidencialidad">'[2]  '!#REF!</definedName>
    <definedName name="Credibilidad">'[2]  '!#REF!</definedName>
    <definedName name="elemento">[1]TABLA!$F$2:$F$3</definedName>
    <definedName name="GRAT">[1]TABLA!$F$2:$F$4</definedName>
    <definedName name="hj">'[2]  '!#REF!</definedName>
    <definedName name="Legal">'[2]  '!#REF!</definedName>
    <definedName name="nivelinter">[1]TABLA!$G$5:$G$6</definedName>
    <definedName name="nivelracio">[1]TABLA!$G$2:$G$3</definedName>
    <definedName name="Operativo">'[2]  '!#REF!</definedName>
    <definedName name="Personal">'[2]  '!#REF!</definedName>
    <definedName name="respuesta">[1]TABLA!$T$2:$T$293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1" i="1" l="1"/>
  <c r="CJ197" i="1"/>
  <c r="CJ175" i="1"/>
  <c r="CG147" i="1"/>
  <c r="CG152" i="1" s="1"/>
  <c r="CJ145" i="1"/>
  <c r="CJ144" i="1"/>
  <c r="CJ143" i="1"/>
  <c r="CG123" i="1"/>
  <c r="CG65" i="1"/>
  <c r="CJ49" i="1"/>
  <c r="CJ62" i="1"/>
  <c r="CJ61" i="1"/>
  <c r="CJ120" i="1"/>
  <c r="CG198" i="1" l="1"/>
  <c r="CG197" i="1"/>
  <c r="CG196" i="1"/>
  <c r="CJ151" i="1"/>
  <c r="CJ150" i="1"/>
  <c r="CJ149" i="1"/>
  <c r="CJ148" i="1"/>
  <c r="CJ147" i="1"/>
  <c r="CJ146" i="1"/>
  <c r="CJ142" i="1"/>
  <c r="CJ141" i="1"/>
  <c r="CJ140" i="1"/>
  <c r="CJ139" i="1"/>
  <c r="CJ138" i="1"/>
  <c r="CI138" i="1"/>
  <c r="CG199" i="1" l="1"/>
  <c r="CJ152" i="1"/>
  <c r="CJ198" i="1"/>
  <c r="CJ196" i="1"/>
  <c r="CJ195" i="1"/>
  <c r="CJ194" i="1"/>
  <c r="CJ193" i="1"/>
  <c r="CJ176" i="1"/>
  <c r="CJ174" i="1"/>
  <c r="CJ173" i="1"/>
  <c r="CJ171" i="1"/>
  <c r="CJ169" i="1"/>
  <c r="CJ168" i="1"/>
  <c r="CJ177" i="1"/>
  <c r="CJ172" i="1"/>
  <c r="CJ170" i="1"/>
  <c r="CJ167" i="1"/>
  <c r="F207" i="1"/>
  <c r="CJ178" i="1" l="1"/>
  <c r="CJ199" i="1"/>
  <c r="F209" i="1"/>
  <c r="F206" i="1"/>
  <c r="CJ119" i="1"/>
  <c r="CJ115" i="1"/>
  <c r="CJ112" i="1"/>
  <c r="CJ110" i="1"/>
  <c r="CJ109" i="1"/>
  <c r="BO205" i="1"/>
  <c r="F205" i="1"/>
  <c r="F204" i="1"/>
  <c r="CJ64" i="1"/>
  <c r="CJ63" i="1"/>
  <c r="CJ60" i="1"/>
  <c r="CJ59" i="1"/>
  <c r="CJ58" i="1"/>
  <c r="CJ57" i="1"/>
  <c r="CJ56" i="1"/>
  <c r="CJ54" i="1"/>
  <c r="CJ53" i="1"/>
  <c r="CJ52" i="1"/>
  <c r="CJ50" i="1"/>
  <c r="CJ51" i="1"/>
  <c r="BD51" i="1"/>
  <c r="CJ48" i="1"/>
  <c r="CJ55" i="1" l="1"/>
  <c r="CJ65" i="1" s="1"/>
  <c r="BO204" i="1" s="1"/>
  <c r="CG169" i="1" l="1"/>
  <c r="CG168" i="1"/>
  <c r="CG178" i="1" l="1"/>
  <c r="F208" i="1" s="1"/>
  <c r="F211" i="1" s="1"/>
  <c r="BO209" i="1"/>
  <c r="BO208" i="1"/>
  <c r="BD170" i="1"/>
  <c r="BO207" i="1"/>
  <c r="BD147" i="1"/>
  <c r="BD123" i="1"/>
  <c r="CJ122" i="1"/>
  <c r="CJ121" i="1"/>
  <c r="CJ111" i="1"/>
  <c r="AK199" i="1" l="1"/>
  <c r="BD138" i="1"/>
  <c r="AL199" i="1"/>
  <c r="AB199" i="1"/>
  <c r="AA199" i="1"/>
  <c r="Z199" i="1"/>
  <c r="BD198" i="1"/>
  <c r="BD197" i="1"/>
  <c r="BD194" i="1"/>
  <c r="AK178" i="1"/>
  <c r="AL178" i="1"/>
  <c r="AB178" i="1"/>
  <c r="AA178" i="1"/>
  <c r="Z178" i="1"/>
  <c r="BD175" i="1"/>
  <c r="BD174" i="1"/>
  <c r="BD173" i="1"/>
  <c r="BD172" i="1"/>
  <c r="BD171" i="1"/>
  <c r="BD169" i="1"/>
  <c r="BD168" i="1"/>
  <c r="BD167" i="1"/>
  <c r="AB152" i="1"/>
  <c r="AA152" i="1"/>
  <c r="Z152" i="1"/>
  <c r="BD177" i="1"/>
  <c r="BD176" i="1"/>
  <c r="BD151" i="1"/>
  <c r="BD150" i="1"/>
  <c r="BD146" i="1"/>
  <c r="BD145" i="1"/>
  <c r="BD144" i="1"/>
  <c r="BD143" i="1"/>
  <c r="BD142" i="1"/>
  <c r="BD140" i="1"/>
  <c r="BD199" i="1" l="1"/>
  <c r="BD178" i="1"/>
  <c r="BD152" i="1"/>
  <c r="BD61" i="1" l="1"/>
  <c r="BD62" i="1"/>
  <c r="BD63" i="1"/>
  <c r="BD64" i="1"/>
  <c r="BD60" i="1"/>
  <c r="BD57" i="1" l="1"/>
  <c r="BD56" i="1"/>
  <c r="BD55" i="1"/>
  <c r="BD54" i="1"/>
  <c r="BD52" i="1"/>
  <c r="BD65" i="1" l="1"/>
  <c r="CJ118" i="1"/>
  <c r="CJ117" i="1"/>
  <c r="CJ116" i="1"/>
  <c r="CJ114" i="1"/>
  <c r="CJ113" i="1"/>
  <c r="AA65" i="1"/>
  <c r="AK65" i="1"/>
  <c r="AA123" i="1"/>
  <c r="AB65" i="1"/>
  <c r="CJ123" i="1" l="1"/>
  <c r="BO206" i="1" s="1"/>
  <c r="BO211" i="1" s="1"/>
  <c r="AL65" i="1"/>
  <c r="Z123" i="1"/>
  <c r="AB123" i="1"/>
  <c r="Z65" i="1" l="1"/>
  <c r="AH77" i="10" l="1"/>
  <c r="AH76" i="10"/>
  <c r="AH75" i="10"/>
  <c r="AH74" i="10"/>
  <c r="AW73" i="10"/>
  <c r="AV73" i="10" s="1"/>
  <c r="AH73" i="10"/>
  <c r="R73" i="10"/>
  <c r="AJ73" i="10" s="1"/>
  <c r="AY73" i="10" s="1"/>
  <c r="BC73" i="10" s="1"/>
  <c r="AZ73" i="10" s="1"/>
  <c r="O73" i="10"/>
  <c r="S73" i="10" s="1"/>
  <c r="J73" i="10"/>
  <c r="AH71" i="10"/>
  <c r="AH70" i="10"/>
  <c r="AH69" i="10"/>
  <c r="AH68" i="10"/>
  <c r="AW67" i="10"/>
  <c r="AV67" i="10" s="1"/>
  <c r="AH67" i="10"/>
  <c r="R67" i="10"/>
  <c r="AJ67" i="10" s="1"/>
  <c r="AY67" i="10" s="1"/>
  <c r="BC67" i="10" s="1"/>
  <c r="AZ67" i="10" s="1"/>
  <c r="O67" i="10"/>
  <c r="P67" i="10" s="1"/>
  <c r="J67" i="10"/>
  <c r="AH65" i="10"/>
  <c r="AH64" i="10"/>
  <c r="AH63" i="10"/>
  <c r="AH62" i="10"/>
  <c r="AW61" i="10"/>
  <c r="AV61" i="10" s="1"/>
  <c r="AH61" i="10"/>
  <c r="R61" i="10"/>
  <c r="AJ61" i="10" s="1"/>
  <c r="AY61" i="10" s="1"/>
  <c r="BC61" i="10" s="1"/>
  <c r="AZ61" i="10" s="1"/>
  <c r="O61" i="10"/>
  <c r="J61" i="10"/>
  <c r="AH59" i="10"/>
  <c r="AH58" i="10"/>
  <c r="AH57" i="10"/>
  <c r="AH56" i="10"/>
  <c r="AW55" i="10"/>
  <c r="AV55" i="10" s="1"/>
  <c r="AX55" i="10" s="1"/>
  <c r="AH55" i="10"/>
  <c r="R55" i="10"/>
  <c r="AJ55" i="10" s="1"/>
  <c r="AY55" i="10" s="1"/>
  <c r="BC55" i="10" s="1"/>
  <c r="AZ55" i="10" s="1"/>
  <c r="O55" i="10"/>
  <c r="P55" i="10" s="1"/>
  <c r="J55" i="10"/>
  <c r="AH53" i="10"/>
  <c r="AH52" i="10"/>
  <c r="AH51" i="10"/>
  <c r="AH50" i="10"/>
  <c r="AW49" i="10"/>
  <c r="AV49" i="10" s="1"/>
  <c r="AH49" i="10"/>
  <c r="R49" i="10"/>
  <c r="AJ49" i="10" s="1"/>
  <c r="AY49" i="10" s="1"/>
  <c r="BC49" i="10" s="1"/>
  <c r="AZ49" i="10" s="1"/>
  <c r="O49" i="10"/>
  <c r="J49" i="10"/>
  <c r="AH47" i="10"/>
  <c r="AH46" i="10"/>
  <c r="AH45" i="10"/>
  <c r="AH44" i="10"/>
  <c r="AW43" i="10"/>
  <c r="AV43" i="10" s="1"/>
  <c r="AX43" i="10" s="1"/>
  <c r="AH43" i="10"/>
  <c r="R43" i="10"/>
  <c r="AJ43" i="10" s="1"/>
  <c r="AY43" i="10" s="1"/>
  <c r="BC43" i="10" s="1"/>
  <c r="O43" i="10"/>
  <c r="J43" i="10"/>
  <c r="AH41" i="10"/>
  <c r="AH40" i="10"/>
  <c r="AH39" i="10"/>
  <c r="AH38" i="10"/>
  <c r="AW37" i="10"/>
  <c r="AV37" i="10" s="1"/>
  <c r="AX37" i="10" s="1"/>
  <c r="AH37" i="10"/>
  <c r="R37" i="10"/>
  <c r="AJ37" i="10" s="1"/>
  <c r="AY37" i="10" s="1"/>
  <c r="BC37" i="10" s="1"/>
  <c r="O37" i="10"/>
  <c r="J37" i="10"/>
  <c r="AH35" i="10"/>
  <c r="AH34" i="10"/>
  <c r="AH33" i="10"/>
  <c r="AH32" i="10"/>
  <c r="AW31" i="10"/>
  <c r="AV31" i="10" s="1"/>
  <c r="AH31" i="10"/>
  <c r="R31" i="10"/>
  <c r="AJ31" i="10" s="1"/>
  <c r="AY31" i="10" s="1"/>
  <c r="BC31" i="10" s="1"/>
  <c r="AZ31" i="10" s="1"/>
  <c r="O31" i="10"/>
  <c r="J31" i="10"/>
  <c r="AH29" i="10"/>
  <c r="AH28" i="10"/>
  <c r="AH27" i="10"/>
  <c r="AH26" i="10"/>
  <c r="AW25" i="10"/>
  <c r="AV25" i="10" s="1"/>
  <c r="AH25" i="10"/>
  <c r="R25" i="10"/>
  <c r="O25" i="10"/>
  <c r="P25" i="10" s="1"/>
  <c r="J25" i="10"/>
  <c r="AH23" i="10"/>
  <c r="AH22" i="10"/>
  <c r="AH21" i="10"/>
  <c r="AH20" i="10"/>
  <c r="AW19" i="10"/>
  <c r="AV19" i="10" s="1"/>
  <c r="AH19" i="10"/>
  <c r="R19" i="10"/>
  <c r="AJ19" i="10" s="1"/>
  <c r="AY19" i="10" s="1"/>
  <c r="BC19" i="10" s="1"/>
  <c r="AZ19" i="10" s="1"/>
  <c r="O19" i="10"/>
  <c r="P19" i="10" s="1"/>
  <c r="J19" i="10"/>
  <c r="S43" i="10" l="1"/>
  <c r="T43" i="10" s="1"/>
  <c r="AX67" i="10"/>
  <c r="BA67" i="10"/>
  <c r="BD67" i="10" s="1"/>
  <c r="AX73" i="10"/>
  <c r="BA73" i="10"/>
  <c r="BD73" i="10" s="1"/>
  <c r="S37" i="10"/>
  <c r="T37" i="10" s="1"/>
  <c r="S61" i="10"/>
  <c r="T61" i="10" s="1"/>
  <c r="S31" i="10"/>
  <c r="T31" i="10" s="1"/>
  <c r="S49" i="10"/>
  <c r="BI49" i="10" s="1"/>
  <c r="P31" i="10"/>
  <c r="P43" i="10"/>
  <c r="P37" i="10"/>
  <c r="S55" i="10"/>
  <c r="T55" i="10" s="1"/>
  <c r="S25" i="10"/>
  <c r="AJ25" i="10"/>
  <c r="AY25" i="10" s="1"/>
  <c r="BC25" i="10" s="1"/>
  <c r="AZ25" i="10" s="1"/>
  <c r="S67" i="10"/>
  <c r="BA31" i="10"/>
  <c r="AX19" i="10"/>
  <c r="BA19" i="10"/>
  <c r="BD19" i="10" s="1"/>
  <c r="BA37" i="10"/>
  <c r="BD37" i="10" s="1"/>
  <c r="AZ37" i="10"/>
  <c r="BA49" i="10"/>
  <c r="BD49" i="10" s="1"/>
  <c r="AX49" i="10"/>
  <c r="T73" i="10"/>
  <c r="AX25" i="10"/>
  <c r="BA61" i="10"/>
  <c r="BD61" i="10" s="1"/>
  <c r="AX61" i="10"/>
  <c r="BA43" i="10"/>
  <c r="BD43" i="10" s="1"/>
  <c r="AZ43" i="10"/>
  <c r="P49" i="10"/>
  <c r="BA55" i="10"/>
  <c r="BD55" i="10" s="1"/>
  <c r="P61" i="10"/>
  <c r="S19" i="10"/>
  <c r="AX31" i="10"/>
  <c r="P73" i="10"/>
  <c r="BI77" i="10" l="1"/>
  <c r="BG74" i="10"/>
  <c r="BG73" i="10"/>
  <c r="BF74" i="10"/>
  <c r="BF73" i="10"/>
  <c r="BJ74" i="10"/>
  <c r="BJ76" i="10"/>
  <c r="BJ75" i="10"/>
  <c r="BI76" i="10"/>
  <c r="BI75" i="10"/>
  <c r="BH73" i="10"/>
  <c r="BI74" i="10"/>
  <c r="BJ73" i="10"/>
  <c r="BG71" i="10"/>
  <c r="BH77" i="10"/>
  <c r="BF75" i="10"/>
  <c r="BG76" i="10"/>
  <c r="BI32" i="10"/>
  <c r="BH69" i="10"/>
  <c r="BJ70" i="10"/>
  <c r="BH71" i="10"/>
  <c r="BG31" i="10"/>
  <c r="BJ43" i="10"/>
  <c r="BH75" i="10"/>
  <c r="BG77" i="10"/>
  <c r="BH76" i="10"/>
  <c r="BH47" i="10"/>
  <c r="BI62" i="10"/>
  <c r="BJ37" i="10"/>
  <c r="BI55" i="10"/>
  <c r="BF71" i="10"/>
  <c r="BJ71" i="10"/>
  <c r="BG75" i="10"/>
  <c r="BH74" i="10"/>
  <c r="BF76" i="10"/>
  <c r="BJ77" i="10"/>
  <c r="BJ69" i="10"/>
  <c r="BH70" i="10"/>
  <c r="BF77" i="10"/>
  <c r="BI73" i="10"/>
  <c r="BF70" i="10"/>
  <c r="BG70" i="10"/>
  <c r="BF68" i="10"/>
  <c r="BH68" i="10"/>
  <c r="BF69" i="10"/>
  <c r="BF67" i="10"/>
  <c r="BI68" i="10"/>
  <c r="BI69" i="10"/>
  <c r="BI70" i="10"/>
  <c r="BG67" i="10"/>
  <c r="BG68" i="10"/>
  <c r="T67" i="10"/>
  <c r="BJ67" i="10"/>
  <c r="BJ68" i="10"/>
  <c r="BF58" i="10"/>
  <c r="BG55" i="10"/>
  <c r="BJ56" i="10"/>
  <c r="BI40" i="10"/>
  <c r="BH55" i="10"/>
  <c r="BH57" i="10"/>
  <c r="BI58" i="10"/>
  <c r="BH58" i="10"/>
  <c r="BJ50" i="10"/>
  <c r="T49" i="10"/>
  <c r="BG58" i="10"/>
  <c r="BG50" i="10"/>
  <c r="BG56" i="10"/>
  <c r="BG59" i="10"/>
  <c r="BF59" i="10"/>
  <c r="BI56" i="10"/>
  <c r="BJ57" i="10"/>
  <c r="BJ45" i="10"/>
  <c r="BH34" i="10"/>
  <c r="BJ31" i="10"/>
  <c r="BG34" i="10"/>
  <c r="BF43" i="10"/>
  <c r="BJ62" i="10"/>
  <c r="BH64" i="10"/>
  <c r="BF38" i="10"/>
  <c r="BF52" i="10"/>
  <c r="BF65" i="10"/>
  <c r="BJ64" i="10"/>
  <c r="BF63" i="10"/>
  <c r="BJ34" i="10"/>
  <c r="BI31" i="10"/>
  <c r="BF47" i="10"/>
  <c r="BF64" i="10"/>
  <c r="BJ65" i="10"/>
  <c r="BJ40" i="10"/>
  <c r="BJ49" i="10"/>
  <c r="BJ61" i="10"/>
  <c r="BH33" i="10"/>
  <c r="BI34" i="10"/>
  <c r="BG35" i="10"/>
  <c r="BG64" i="10"/>
  <c r="BG63" i="10"/>
  <c r="BH38" i="10"/>
  <c r="BG51" i="10"/>
  <c r="BF33" i="10"/>
  <c r="BH61" i="10"/>
  <c r="BG62" i="10"/>
  <c r="BI63" i="10"/>
  <c r="BF32" i="10"/>
  <c r="BG33" i="10"/>
  <c r="BF55" i="10"/>
  <c r="BG44" i="10"/>
  <c r="BG45" i="10"/>
  <c r="BF61" i="10"/>
  <c r="BI65" i="10"/>
  <c r="BF62" i="10"/>
  <c r="BG37" i="10"/>
  <c r="BI35" i="10"/>
  <c r="BH65" i="10"/>
  <c r="BJ35" i="10"/>
  <c r="BG43" i="10"/>
  <c r="BJ63" i="10"/>
  <c r="BH63" i="10"/>
  <c r="BG41" i="10"/>
  <c r="BG52" i="10"/>
  <c r="BJ26" i="10"/>
  <c r="BA25" i="10"/>
  <c r="BD25" i="10" s="1"/>
  <c r="T25" i="10"/>
  <c r="BH67" i="10"/>
  <c r="BI71" i="10"/>
  <c r="BG69" i="10"/>
  <c r="BI67" i="10"/>
  <c r="BF56" i="10"/>
  <c r="BI57" i="10"/>
  <c r="BJ59" i="10"/>
  <c r="BI45" i="10"/>
  <c r="BH45" i="10"/>
  <c r="BH44" i="10"/>
  <c r="BI46" i="10"/>
  <c r="BH39" i="10"/>
  <c r="BF37" i="10"/>
  <c r="BI38" i="10"/>
  <c r="BH53" i="10"/>
  <c r="BI52" i="10"/>
  <c r="BI53" i="10"/>
  <c r="BH56" i="10"/>
  <c r="BG57" i="10"/>
  <c r="BF57" i="10"/>
  <c r="BI44" i="10"/>
  <c r="BI43" i="10"/>
  <c r="BH62" i="10"/>
  <c r="BI61" i="10"/>
  <c r="BG61" i="10"/>
  <c r="BI59" i="10"/>
  <c r="BG40" i="10"/>
  <c r="BJ39" i="10"/>
  <c r="BH37" i="10"/>
  <c r="BF51" i="10"/>
  <c r="BF50" i="10"/>
  <c r="BI51" i="10"/>
  <c r="BF23" i="10"/>
  <c r="BJ21" i="10"/>
  <c r="BH20" i="10"/>
  <c r="BF19" i="10"/>
  <c r="BJ22" i="10"/>
  <c r="BH21" i="10"/>
  <c r="BF20" i="10"/>
  <c r="BF21" i="10"/>
  <c r="BF22" i="10"/>
  <c r="BH19" i="10"/>
  <c r="BI20" i="10"/>
  <c r="BI21" i="10"/>
  <c r="BG20" i="10"/>
  <c r="BH22" i="10"/>
  <c r="BH23" i="10"/>
  <c r="BJ20" i="10"/>
  <c r="BJ23" i="10"/>
  <c r="BJ19" i="10"/>
  <c r="BI22" i="10"/>
  <c r="BG21" i="10"/>
  <c r="T19" i="10"/>
  <c r="BI23" i="10"/>
  <c r="BG22" i="10"/>
  <c r="BI19" i="10"/>
  <c r="BG23" i="10"/>
  <c r="BG19" i="10"/>
  <c r="BJ55" i="10"/>
  <c r="BG47" i="10"/>
  <c r="BG46" i="10"/>
  <c r="BF45" i="10"/>
  <c r="BF39" i="10"/>
  <c r="BG38" i="10"/>
  <c r="BF41" i="10"/>
  <c r="BH41" i="10"/>
  <c r="BH52" i="10"/>
  <c r="BH51" i="10"/>
  <c r="BF49" i="10"/>
  <c r="BH43" i="10"/>
  <c r="BH46" i="10"/>
  <c r="BH40" i="10"/>
  <c r="BI39" i="10"/>
  <c r="BF40" i="10"/>
  <c r="BH35" i="10"/>
  <c r="BF35" i="10"/>
  <c r="BF31" i="10"/>
  <c r="BF34" i="10"/>
  <c r="BH31" i="10"/>
  <c r="BJ33" i="10"/>
  <c r="BG32" i="10"/>
  <c r="BJ32" i="10"/>
  <c r="BI33" i="10"/>
  <c r="BH32" i="10"/>
  <c r="BD31" i="10"/>
  <c r="BJ53" i="10"/>
  <c r="BJ52" i="10"/>
  <c r="BH50" i="10"/>
  <c r="BI47" i="10"/>
  <c r="BH59" i="10"/>
  <c r="BJ58" i="10"/>
  <c r="BJ44" i="10"/>
  <c r="BF44" i="10"/>
  <c r="BJ47" i="10"/>
  <c r="BG65" i="10"/>
  <c r="BI64" i="10"/>
  <c r="BJ41" i="10"/>
  <c r="BJ38" i="10"/>
  <c r="BI37" i="10"/>
  <c r="BH49" i="10"/>
  <c r="BI50" i="10"/>
  <c r="BG49" i="10"/>
  <c r="BJ51" i="10"/>
  <c r="BF46" i="10"/>
  <c r="BJ46" i="10"/>
  <c r="BG39" i="10"/>
  <c r="BI41" i="10"/>
  <c r="BG53" i="10"/>
  <c r="BF53" i="10"/>
  <c r="BJ29" i="10" l="1"/>
  <c r="BF27" i="10"/>
  <c r="BI27" i="10"/>
  <c r="BG25" i="10"/>
  <c r="BI28" i="10"/>
  <c r="BF29" i="10"/>
  <c r="BJ25" i="10"/>
  <c r="BI26" i="10"/>
  <c r="BF26" i="10"/>
  <c r="BF28" i="10"/>
  <c r="BH28" i="10"/>
  <c r="BG27" i="10"/>
  <c r="BH25" i="10"/>
  <c r="BG28" i="10"/>
  <c r="BH27" i="10"/>
  <c r="BJ28" i="10"/>
  <c r="BJ27" i="10"/>
  <c r="BI29" i="10"/>
  <c r="BG26" i="10"/>
  <c r="BI25" i="10"/>
  <c r="BH26" i="10"/>
  <c r="BF25" i="10"/>
  <c r="BG29" i="10"/>
  <c r="BH2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Mireya Reyes</author>
  </authors>
  <commentList>
    <comment ref="B35" authorId="0" shapeId="0" xr:uid="{00000000-0006-0000-0000-000001000000}">
      <text>
        <r>
          <rPr>
            <b/>
            <sz val="9"/>
            <color indexed="81"/>
            <rFont val="Tahoma"/>
            <family val="2"/>
          </rPr>
          <t>Mireya Reyes:</t>
        </r>
        <r>
          <rPr>
            <sz val="9"/>
            <color indexed="81"/>
            <rFont val="Tahoma"/>
            <family val="2"/>
          </rPr>
          <t xml:space="preserve">
Revisar si es esta la meta estrategica o cual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juridica</author>
  </authors>
  <commentList>
    <comment ref="B13" authorId="0" shapeId="0" xr:uid="{00000000-0006-0000-02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C13" authorId="0" shapeId="0" xr:uid="{00000000-0006-0000-02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D13" authorId="0" shapeId="0" xr:uid="{00000000-0006-0000-02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E13" authorId="0" shapeId="0" xr:uid="{00000000-0006-0000-02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F13" authorId="0" shapeId="0" xr:uid="{00000000-0006-0000-02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G13" authorId="0" shapeId="0" xr:uid="{00000000-0006-0000-02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H13" authorId="0" shapeId="0" xr:uid="{00000000-0006-0000-02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I13" authorId="0" shapeId="0" xr:uid="{00000000-0006-0000-0200-00000800000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3.8 </t>
        </r>
        <r>
          <rPr>
            <sz val="10"/>
            <color indexed="81"/>
            <rFont val="Arial Narrow"/>
            <family val="2"/>
          </rPr>
          <t xml:space="preserve">
Selecciones lista despegable </t>
        </r>
      </text>
    </comment>
    <comment ref="J13" authorId="0" shapeId="0" xr:uid="{00000000-0006-0000-02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3.9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K13" authorId="0" shapeId="0" xr:uid="{00000000-0006-0000-0200-00000A000000}">
      <text>
        <r>
          <rPr>
            <b/>
            <sz val="9"/>
            <color indexed="81"/>
            <rFont val="Tahoma"/>
            <family val="2"/>
          </rPr>
          <t>Oscar Eduardo Enciso Guzmán:</t>
        </r>
        <r>
          <rPr>
            <sz val="9"/>
            <color indexed="81"/>
            <rFont val="Tahoma"/>
            <family val="2"/>
          </rPr>
          <t xml:space="preserve">
</t>
        </r>
        <r>
          <rPr>
            <b/>
            <sz val="11"/>
            <color indexed="81"/>
            <rFont val="Arial Narrow"/>
            <family val="2"/>
          </rPr>
          <t>3.10</t>
        </r>
        <r>
          <rPr>
            <sz val="11"/>
            <color indexed="81"/>
            <rFont val="Arial Narrow"/>
            <family val="2"/>
          </rPr>
          <t xml:space="preserve">
Selecciones lista despegable </t>
        </r>
      </text>
    </comment>
    <comment ref="L13" authorId="0" shapeId="0" xr:uid="{00000000-0006-0000-0200-00000B000000}">
      <text>
        <r>
          <rPr>
            <b/>
            <sz val="9"/>
            <color indexed="81"/>
            <rFont val="Tahoma"/>
            <family val="2"/>
          </rPr>
          <t>Oscar Eduardo Enciso Guzmán:</t>
        </r>
        <r>
          <rPr>
            <sz val="9"/>
            <color indexed="81"/>
            <rFont val="Tahoma"/>
            <family val="2"/>
          </rPr>
          <t xml:space="preserve">
</t>
        </r>
        <r>
          <rPr>
            <b/>
            <sz val="12"/>
            <color indexed="81"/>
            <rFont val="Arial Narrow"/>
            <family val="2"/>
          </rPr>
          <t xml:space="preserve">3.11 </t>
        </r>
        <r>
          <rPr>
            <sz val="12"/>
            <color indexed="81"/>
            <rFont val="Arial Narrow"/>
            <family val="2"/>
          </rPr>
          <t xml:space="preserve">
Selecciones lista despegable </t>
        </r>
      </text>
    </comment>
    <comment ref="AW14" authorId="0" shapeId="0" xr:uid="{00000000-0006-0000-0200-00000C000000}">
      <text>
        <r>
          <rPr>
            <b/>
            <sz val="9"/>
            <color indexed="81"/>
            <rFont val="Tahoma"/>
            <family val="2"/>
          </rPr>
          <t xml:space="preserve">Oscar Eduardo Enciso Guzmán:
</t>
        </r>
        <r>
          <rPr>
            <sz val="10"/>
            <color indexed="81"/>
            <rFont val="Arial Narrow"/>
            <family val="2"/>
          </rPr>
          <t xml:space="preserve">
Es el porcentaje calculado en el eje de la probabilidad luego de efectuar los controles que atacaran el riesgo identificado
selección automatica </t>
        </r>
      </text>
    </comment>
    <comment ref="AY14" authorId="0" shapeId="0" xr:uid="{00000000-0006-0000-0200-00000D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Es el porcentaje calculado en el eje de impacto luego de efectuar los controles que atacaran el riesgo identificado
selección automatica </t>
        </r>
      </text>
    </comment>
    <comment ref="BA14" authorId="0" shapeId="0" xr:uid="{00000000-0006-0000-0200-00000E000000}">
      <text>
        <r>
          <rPr>
            <b/>
            <sz val="9"/>
            <color indexed="81"/>
            <rFont val="Tahoma"/>
            <family val="2"/>
          </rPr>
          <t>Oscar Eduardo Enciso Guzmán:</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B14" authorId="0" shapeId="0" xr:uid="{00000000-0006-0000-0200-00000F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N15" authorId="0" shapeId="0" xr:uid="{00000000-0006-0000-0200-000010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O15" authorId="0" shapeId="0" xr:uid="{00000000-0006-0000-0200-00001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Q15" authorId="0" shapeId="0" xr:uid="{00000000-0006-0000-0200-000012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S15" authorId="0" shapeId="0" xr:uid="{00000000-0006-0000-0200-000013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U15" authorId="0" shapeId="0" xr:uid="{00000000-0006-0000-02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t>
        </r>
        <r>
          <rPr>
            <sz val="11"/>
            <color indexed="81"/>
            <rFont val="Arial Narrow"/>
            <family val="2"/>
          </rPr>
          <t xml:space="preserve">
- Acción </t>
        </r>
        <r>
          <rPr>
            <b/>
            <sz val="14"/>
            <color indexed="81"/>
            <rFont val="Arial Narrow"/>
            <family val="2"/>
          </rPr>
          <t>+</t>
        </r>
        <r>
          <rPr>
            <sz val="11"/>
            <color indexed="81"/>
            <rFont val="Arial Narrow"/>
            <family val="2"/>
          </rPr>
          <t xml:space="preserve">
- Complemento </t>
        </r>
      </text>
    </comment>
    <comment ref="AI15" authorId="0" shapeId="0" xr:uid="{00000000-0006-0000-0200-000015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b/>
            <sz val="10"/>
            <color indexed="81"/>
            <rFont val="Arial Narrow"/>
            <family val="2"/>
          </rPr>
          <t xml:space="preserve">(probabilidad inicial)%  </t>
        </r>
        <r>
          <rPr>
            <b/>
            <sz val="11"/>
            <color indexed="81"/>
            <rFont val="Arial Narrow"/>
            <family val="2"/>
          </rPr>
          <t>x</t>
        </r>
        <r>
          <rPr>
            <b/>
            <sz val="10"/>
            <color indexed="81"/>
            <rFont val="Arial Narrow"/>
            <family val="2"/>
          </rPr>
          <t xml:space="preserve">  (resultado cuantitativo)% = (valor) %
(probabilidad inicial)%  </t>
        </r>
        <r>
          <rPr>
            <b/>
            <sz val="11"/>
            <color indexed="81"/>
            <rFont val="Arial Narrow"/>
            <family val="2"/>
          </rPr>
          <t xml:space="preserve">- </t>
        </r>
        <r>
          <rPr>
            <b/>
            <sz val="10"/>
            <color indexed="81"/>
            <rFont val="Arial Narrow"/>
            <family val="2"/>
          </rPr>
          <t xml:space="preserve"> (valor)% = resultado %
</t>
        </r>
      </text>
    </comment>
    <comment ref="AJ15" authorId="0" shapeId="0" xr:uid="{00000000-0006-0000-0200-000016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X16" authorId="0" shapeId="0" xr:uid="{00000000-0006-0000-0200-000017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D16" authorId="0" shapeId="0" xr:uid="{00000000-0006-0000-0200-000018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H16" authorId="0" shapeId="0" xr:uid="{00000000-0006-0000-0200-00001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K16" authorId="0" shapeId="0" xr:uid="{00000000-0006-0000-0200-00001A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M16" authorId="0" shapeId="0" xr:uid="{00000000-0006-0000-0200-00001B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O16" authorId="0" shapeId="0" xr:uid="{00000000-0006-0000-0200-00001C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L16" authorId="0" shapeId="0" xr:uid="{00000000-0006-0000-0200-00001D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V17" authorId="0" shapeId="0" xr:uid="{00000000-0006-0000-0200-00001E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W17" authorId="0" shapeId="0" xr:uid="{00000000-0006-0000-0200-00001F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X17" authorId="0" shapeId="0" xr:uid="{00000000-0006-0000-02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Z17" authorId="0" shapeId="0" xr:uid="{00000000-0006-0000-02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B17" authorId="0" shapeId="0" xr:uid="{00000000-0006-0000-0200-000022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D17" authorId="0" shapeId="0" xr:uid="{00000000-0006-0000-02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F17" authorId="0" shapeId="0" xr:uid="{00000000-0006-0000-02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Q17" authorId="0" shapeId="0" xr:uid="{00000000-0006-0000-0200-00002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R17" authorId="0" shapeId="0" xr:uid="{00000000-0006-0000-0200-000026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S17" authorId="0" shapeId="0" xr:uid="{00000000-0006-0000-0200-000027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U17" authorId="0" shapeId="0" xr:uid="{00000000-0006-0000-0200-000028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F17" authorId="0" shapeId="0" xr:uid="{00000000-0006-0000-0200-000029000000}">
      <text>
        <r>
          <rPr>
            <b/>
            <sz val="9"/>
            <color indexed="81"/>
            <rFont val="Tahoma"/>
            <family val="2"/>
          </rPr>
          <t>Oscar Eduardo Enciso Guzmán:</t>
        </r>
        <r>
          <rPr>
            <sz val="9"/>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S18" authorId="0" shapeId="0" xr:uid="{00000000-0006-0000-0200-00002A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U18" authorId="0" shapeId="0" xr:uid="{00000000-0006-0000-0200-00002B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 ref="AU31" authorId="1" shapeId="0" xr:uid="{00000000-0006-0000-0200-00002C000000}">
      <text>
        <r>
          <rPr>
            <b/>
            <sz val="9"/>
            <color indexed="81"/>
            <rFont val="Tahoma"/>
            <family val="2"/>
          </rPr>
          <t>juridica:</t>
        </r>
        <r>
          <rPr>
            <sz val="9"/>
            <color indexed="81"/>
            <rFont val="Tahoma"/>
            <family val="2"/>
          </rPr>
          <t xml:space="preserve">
Preguntar jefe y colocar el nombre </t>
        </r>
      </text>
    </comment>
    <comment ref="U32" authorId="1" shapeId="0" xr:uid="{00000000-0006-0000-0200-00002D000000}">
      <text>
        <r>
          <rPr>
            <b/>
            <sz val="9"/>
            <color indexed="81"/>
            <rFont val="Tahoma"/>
            <family val="2"/>
          </rPr>
          <t>juridica:</t>
        </r>
        <r>
          <rPr>
            <sz val="9"/>
            <color indexed="81"/>
            <rFont val="Tahoma"/>
            <family val="2"/>
          </rPr>
          <t xml:space="preserve">
AJUSTAR INDICADOR QUE NO NOS QUEDE IGUAL
</t>
        </r>
      </text>
    </comment>
    <comment ref="AK37" authorId="1" shapeId="0" xr:uid="{00000000-0006-0000-0200-00002E000000}">
      <text>
        <r>
          <rPr>
            <b/>
            <sz val="9"/>
            <color indexed="81"/>
            <rFont val="Tahoma"/>
            <family val="2"/>
          </rPr>
          <t>juridica:</t>
        </r>
        <r>
          <rPr>
            <sz val="9"/>
            <color indexed="81"/>
            <rFont val="Tahoma"/>
            <family val="2"/>
          </rPr>
          <t xml:space="preserve">
buscar los procedimientos en las areas que correspondan</t>
        </r>
      </text>
    </comment>
    <comment ref="AU37" authorId="1" shapeId="0" xr:uid="{00000000-0006-0000-0200-00002F000000}">
      <text>
        <r>
          <rPr>
            <b/>
            <sz val="9"/>
            <color indexed="81"/>
            <rFont val="Tahoma"/>
            <family val="2"/>
          </rPr>
          <t xml:space="preserve">juridica: Preguntar a jefe juridica
</t>
        </r>
      </text>
    </comment>
    <comment ref="BL37" authorId="1" shapeId="0" xr:uid="{00000000-0006-0000-0200-000030000000}">
      <text>
        <r>
          <rPr>
            <b/>
            <sz val="9"/>
            <color indexed="81"/>
            <rFont val="Tahoma"/>
            <family val="2"/>
          </rPr>
          <t>juridica:</t>
        </r>
        <r>
          <rPr>
            <sz val="9"/>
            <color indexed="81"/>
            <rFont val="Tahoma"/>
            <family val="2"/>
          </rPr>
          <t xml:space="preserve">
ajustar el indicador 
</t>
        </r>
      </text>
    </comment>
  </commentList>
</comments>
</file>

<file path=xl/sharedStrings.xml><?xml version="1.0" encoding="utf-8"?>
<sst xmlns="http://schemas.openxmlformats.org/spreadsheetml/2006/main" count="3158" uniqueCount="1353">
  <si>
    <t>Plan Anticorrupción y de Atención al Ciudadano</t>
  </si>
  <si>
    <t>Entidad:</t>
  </si>
  <si>
    <t>SUBRED INTEGRADA DE SERVICIOS DE SALUD SUR OCCIDENTE E.S.E</t>
  </si>
  <si>
    <t>Vigencia:</t>
  </si>
  <si>
    <t>Fecha de publicación:</t>
  </si>
  <si>
    <t>Objetivo General:</t>
  </si>
  <si>
    <t xml:space="preserve">Definir las principales estrategias para fortalecer cada uno de los componentes  del Plan Anticorrupción y de Atención al Ciudadano de la Entidad durante el año 2019, para promover la cultura de la legalidad y el servicio público de excelencia hacia los ciudadanos. </t>
  </si>
  <si>
    <t>Objetivos Especificos:</t>
  </si>
  <si>
    <t xml:space="preserve">1. Identificar, analizar y controlar los posibles hechos generadores de corrupción, tanto al interior como al exterior de la entidad.
2. Mejorar la gestión institucional de la Subred mediante la identificación, priorización y racionalización de trámites. 
3.  Acercar la gestión de la Entidad a los ciudadanos, la sociedad civil, otras entidades públicas y organismos de control, mediante la ejecución de las actividades relacionadas con ejercicios de rendición de cuentas. 
4.  Mejorar la atención que la Unidad presta al ciudadano mediante el fortalecimiento de la estructura administrativa, los mecanismos de escucha, el talento humano y aspectos normativos. 
5.  Establecer acciones para fortalecer la implementación de la Ley de Transparencia y Acceso a la información Pública 1712/2014 mediante la publicación de información de manera proactiva.
</t>
  </si>
  <si>
    <t>Componente 1: Gestión del Riesgo de Corrupción - Mapa de Riesgos de Corrupción</t>
  </si>
  <si>
    <t>Oficinas  Responsables:</t>
  </si>
  <si>
    <t>Oficina Asesora Desarrollo Institucional (Planeación Estratégica) - Oficina Contol Interno - Líderes de procesos - Oficial de Cumplimiento (SARLAFT)</t>
  </si>
  <si>
    <t>Oficinas que apoyan el proceso:</t>
  </si>
  <si>
    <t>Oficina Asesora Desarrollo Institucional (Planeación Estratégica) - Oficina Asesora de Comunicaciones - Oficina de TICS</t>
  </si>
  <si>
    <t>Oficinas que realizan seguimiento y evaluan:</t>
  </si>
  <si>
    <t>Oficina Asesora Desarrollo Institucional (Planeación Estratégica) - Oficina de Control Interno</t>
  </si>
  <si>
    <t>Identificar, analizar y controlar los posibles hechos generadores de corrupción, tanto al interior como al exterior de la entidad.</t>
  </si>
  <si>
    <t xml:space="preserve">1. Desarrollar acciones encaminadas a la prevención y detección de actos de corrupción en la Subred
2. Definir herramientas para la identificación y seguimiento de actos de corrupción </t>
  </si>
  <si>
    <t>Subcomponente/
procesos</t>
  </si>
  <si>
    <t>Actividades</t>
  </si>
  <si>
    <t>Descripción de la Actividad</t>
  </si>
  <si>
    <t>Meta o producto</t>
  </si>
  <si>
    <t>Oficina Responsable</t>
  </si>
  <si>
    <t>Fecha programada</t>
  </si>
  <si>
    <r>
      <t xml:space="preserve">Subcomponente </t>
    </r>
    <r>
      <rPr>
        <b/>
        <sz val="11"/>
        <color indexed="8"/>
        <rFont val="Arial"/>
        <family val="2"/>
      </rPr>
      <t xml:space="preserve">1
</t>
    </r>
    <r>
      <rPr>
        <sz val="11"/>
        <color indexed="8"/>
        <rFont val="Arial"/>
        <family val="2"/>
      </rPr>
      <t>Política de Administración de Riesgos</t>
    </r>
  </si>
  <si>
    <t>1.1</t>
  </si>
  <si>
    <t>Socialización de la Política de la Administración del Riesgo.</t>
  </si>
  <si>
    <t>Fortalecimiento de la Cultura de Gestión del Riesgo en la Subred.</t>
  </si>
  <si>
    <t>Oficina Asesora de Desarrollo Institucional (Planeación Estratégica)</t>
  </si>
  <si>
    <t>Cuatrimestral</t>
  </si>
  <si>
    <r>
      <t xml:space="preserve">Subcomponente </t>
    </r>
    <r>
      <rPr>
        <b/>
        <sz val="11"/>
        <color indexed="8"/>
        <rFont val="Arial"/>
        <family val="2"/>
      </rPr>
      <t xml:space="preserve">2
</t>
    </r>
    <r>
      <rPr>
        <sz val="11"/>
        <color indexed="8"/>
        <rFont val="Arial"/>
        <family val="2"/>
      </rPr>
      <t>Construcción del Mapa de Riesgos de Corrupción</t>
    </r>
  </si>
  <si>
    <t>2.2</t>
  </si>
  <si>
    <t>Actualización del Mapa de Riesgos de corrupción por proceso.</t>
  </si>
  <si>
    <t>Mapa de  Riesgos de corrupción actualizado.</t>
  </si>
  <si>
    <t>Oficina Asesora de Desarrollo Institucional (Planeación Estratégica) y Líderes de Procesos</t>
  </si>
  <si>
    <t>I Cuantrimestre</t>
  </si>
  <si>
    <r>
      <t xml:space="preserve">Subcomponente </t>
    </r>
    <r>
      <rPr>
        <b/>
        <sz val="11"/>
        <color indexed="8"/>
        <rFont val="Arial"/>
        <family val="2"/>
      </rPr>
      <t xml:space="preserve">3
</t>
    </r>
    <r>
      <rPr>
        <sz val="11"/>
        <color indexed="8"/>
        <rFont val="Arial"/>
        <family val="2"/>
      </rPr>
      <t>Consulta y divulgación</t>
    </r>
  </si>
  <si>
    <t>3.1</t>
  </si>
  <si>
    <t>Realizar publicación en pagina WEB de la subred los riesgos de corrupción identificados por proceso.</t>
  </si>
  <si>
    <t>Matriz de riesgos de corrupción publicada en la pagina WEB</t>
  </si>
  <si>
    <t>Oficina Asesora de Comunicaciones y Oficina Asesora de Desarrollo Institucional
(Planeación Estratégica)</t>
  </si>
  <si>
    <t>3.2</t>
  </si>
  <si>
    <t>Realizar socialización de la matriz de riesgos de corrupción a las partes interesadas.</t>
  </si>
  <si>
    <t>Socializar al 100% de los procesos los riesgos de corrupción de la Subred y realizar el despliegue a las partes.</t>
  </si>
  <si>
    <t>Directores y Lideres de Procesos Institucionales</t>
  </si>
  <si>
    <r>
      <t xml:space="preserve">Subcomponente </t>
    </r>
    <r>
      <rPr>
        <b/>
        <sz val="11"/>
        <color indexed="8"/>
        <rFont val="Arial"/>
        <family val="2"/>
      </rPr>
      <t>4</t>
    </r>
    <r>
      <rPr>
        <sz val="11"/>
        <color indexed="8"/>
        <rFont val="Arial"/>
        <family val="2"/>
      </rPr>
      <t xml:space="preserve">
Monitorio y revisión</t>
    </r>
  </si>
  <si>
    <t>4.1</t>
  </si>
  <si>
    <t>Realizar seguimiento de autocontrol a la gestión del riesgo por proceso + Riesgos de Corrupcion.</t>
  </si>
  <si>
    <t>Matriz de riesgos de corrupción con seguimiento de autocontrol por el 100% de los procesos.</t>
  </si>
  <si>
    <t>4.2</t>
  </si>
  <si>
    <t>Realizar seguimiento a mapa de riesgos de corrupción</t>
  </si>
  <si>
    <t>Mapa de riesgos de corrupción con seguimiento al 100% de los procesos.</t>
  </si>
  <si>
    <r>
      <t xml:space="preserve">Subcomponente </t>
    </r>
    <r>
      <rPr>
        <b/>
        <sz val="11"/>
        <color indexed="8"/>
        <rFont val="Arial"/>
        <family val="2"/>
      </rPr>
      <t xml:space="preserve">5
</t>
    </r>
    <r>
      <rPr>
        <sz val="11"/>
        <color indexed="8"/>
        <rFont val="Arial"/>
        <family val="2"/>
      </rPr>
      <t>Seguimiento</t>
    </r>
  </si>
  <si>
    <t>5.1</t>
  </si>
  <si>
    <t>Realizar seguimiento a la gestión de los riesgos de corrupción</t>
  </si>
  <si>
    <t>Informe de seguimiento de riesgos al 100% de los procesos.</t>
  </si>
  <si>
    <t>Oficina de Control Interno</t>
  </si>
  <si>
    <t xml:space="preserve">         SUBRED INTEGRADA DE SERVICIOS DE SALUD SUR OCCIDENTE E.S.E</t>
  </si>
  <si>
    <t>Identificar las necesidades y espectativas en salud de los usuarios con el fin de impactar positivamente en la satisfacción de sus necesidades.</t>
  </si>
  <si>
    <t>1. Identificar los trámites y servicios que pueden impactar la atención del usuario.
2. Racionalizar y priorizar los trámites y servicios para una mayor satisfacción del usuario. 
3. Programar y realizar actividades que faciliten o mejoren los trámites en que deben incurrir los usuarios</t>
  </si>
  <si>
    <t>COMPONENTE 2: RACIONALIZACION DE TRÁMITES</t>
  </si>
  <si>
    <t xml:space="preserve">Oficinas Responsables. </t>
  </si>
  <si>
    <t>Oficina Asesora Desarrollo Institucional (Planeación Estratégica) - Oficina Asesora de Comunicaciones - Oficina de TICS - Oficina de Participación Social y Atención al Cuidadano - Líderes de Proceso</t>
  </si>
  <si>
    <t>Oficina Asesora Desarrollo Institucional (Planeación Estratégica) - Oficina Asesora de Comunicaciones - Oficina de TICS - Oficina de Participación Social y Atención al Cuidadano</t>
  </si>
  <si>
    <t>Oficina Asesora Desarrollo Institucional (Planeación Estratégica) - Oficina Control Interno</t>
  </si>
  <si>
    <t>Meta estrategica:</t>
  </si>
  <si>
    <t>Cumplir anualmente el 100% del plan anticorrupción y atención al ciudadano en la subred.</t>
  </si>
  <si>
    <t>DATOS TRÁMITES A RACIONALIZAR</t>
  </si>
  <si>
    <t>ACCIONES DE RACIONALIZACIÓN A DESARROLLAR</t>
  </si>
  <si>
    <t>PLAN DE EJECUCIÓN</t>
  </si>
  <si>
    <t>Tipo</t>
  </si>
  <si>
    <t>Número</t>
  </si>
  <si>
    <t>Nombre</t>
  </si>
  <si>
    <t>Estado</t>
  </si>
  <si>
    <t>Situación actual</t>
  </si>
  <si>
    <t>Tipo racionalización</t>
  </si>
  <si>
    <t>Acciones racionalización</t>
  </si>
  <si>
    <t>Fecha
inicio</t>
  </si>
  <si>
    <t>Fecha final racionalización</t>
  </si>
  <si>
    <t>Responsable</t>
  </si>
  <si>
    <t>Justificación</t>
  </si>
  <si>
    <t>Modelo Único – Hijo</t>
  </si>
  <si>
    <t>47491</t>
  </si>
  <si>
    <t>Asignación de cita para la prestación de servicios en salud</t>
  </si>
  <si>
    <t>Inscrito</t>
  </si>
  <si>
    <t>Los ciudadanos deben acercarse presencialmente a los puntos de atención de la Subred a solicitar su cita a la atención en salud</t>
  </si>
  <si>
    <t>Administrativa</t>
  </si>
  <si>
    <t>Aumento de canales y/o puntos de atención</t>
  </si>
  <si>
    <t>11/04/2019</t>
  </si>
  <si>
    <t>30/06/2019</t>
  </si>
  <si>
    <t>DIRECCIÓN DE SERVICIOS AMBULATORIOS</t>
  </si>
  <si>
    <t xml:space="preserve"> </t>
  </si>
  <si>
    <t>Los ciudadanos deben acercarse presencialmente a los puntos de atención de la Subred a solicitar su cita a la atención en salud.</t>
  </si>
  <si>
    <t>Tecnologica</t>
  </si>
  <si>
    <t>Trámite total en línea</t>
  </si>
  <si>
    <t>Plantilla Único - Hijo</t>
  </si>
  <si>
    <t>47502</t>
  </si>
  <si>
    <t>Concepto sanitario</t>
  </si>
  <si>
    <t>Los ciudadanos (personas naturales o jurídicas) deben acercarse presencialmente a los puntos de atención de la Subred para solicitar la visita de concepto sanitario.</t>
  </si>
  <si>
    <t>Formularios diligenciados en línea</t>
  </si>
  <si>
    <t>31/10/2019</t>
  </si>
  <si>
    <t>DIRECCIÓN DEL GESTIÓN DE RIESGOS EN SALUD</t>
  </si>
  <si>
    <t>60278</t>
  </si>
  <si>
    <t>Examen de laboratorio clínico</t>
  </si>
  <si>
    <t xml:space="preserve">Los ciudadanos deben acercarse presencialmente a los puntos de atención de la Subred para la toma de muestras de Laboratorio clínico.
</t>
  </si>
  <si>
    <t>DIRECCIÓN DE SERVICIOS COMPLEMENTARIOS</t>
  </si>
  <si>
    <t>Los ciudadanos deben acercarse presencialmente a los puntos de atención de la Subred a solicitar su cita para la toma de muestras de Laboratorio clínico.</t>
  </si>
  <si>
    <t>Validación de datos a través de medios tecnológicos</t>
  </si>
  <si>
    <t>Componente 3: Rendición de cuentas</t>
  </si>
  <si>
    <t>Alta Dirección: Gerencia y Comité Directivo.</t>
  </si>
  <si>
    <t>Oficina Asesora Desarrollo Institucional (Planeación Estratégica) - Oficina de Participación Social y Atención al Cuidadano -  Líderes de Proceso</t>
  </si>
  <si>
    <t>Oficina Asesora Desarrollo Institucional (Planeación Estratégica) - Oficina de Participación Social y Atención al Cuidadano - Oficina Control Interno</t>
  </si>
  <si>
    <t>Subcomponente/procesos</t>
  </si>
  <si>
    <r>
      <t xml:space="preserve">Subcomponente </t>
    </r>
    <r>
      <rPr>
        <b/>
        <sz val="11"/>
        <color indexed="8"/>
        <rFont val="Arial"/>
        <family val="2"/>
      </rPr>
      <t>1</t>
    </r>
    <r>
      <rPr>
        <sz val="11"/>
        <color indexed="8"/>
        <rFont val="Arial"/>
        <family val="2"/>
      </rPr>
      <t xml:space="preserve">
Información de calidad y en lenguaje comprensible</t>
    </r>
  </si>
  <si>
    <t>Realizar reuniones con las formas de participación del sector para conocer sus propuestas y expectativas frente a la Rendición de Cuentas.</t>
  </si>
  <si>
    <t>Documento Lectura de necesidades 2019 por forma de participación.</t>
  </si>
  <si>
    <t>Oficina de Participación Social y Atención al Ciudadano</t>
  </si>
  <si>
    <t>I Cuatrimestre</t>
  </si>
  <si>
    <t>1.2</t>
  </si>
  <si>
    <t>Reuniones preparatorias para definir lineamiento para rendición de cuentas de manera concertada entre las áreas de planeación y las de apoyo.</t>
  </si>
  <si>
    <t>Documento final de lineamiento para rendición de cuentas</t>
  </si>
  <si>
    <t>Oficina Asesora de Desarrollo Institucional (Planeación Estratégica) 
Oficina de Participación Social y A.C
Oficina de Comunicaciones</t>
  </si>
  <si>
    <t>1.3</t>
  </si>
  <si>
    <t>Elaborar piezas comunicativas con información de interes a la ciudadania</t>
  </si>
  <si>
    <t>Piezas diseñadas</t>
  </si>
  <si>
    <t>Semestral</t>
  </si>
  <si>
    <t>1.4</t>
  </si>
  <si>
    <t>Operativizar 3 estrategias definidas en el 2018, información y divulgación dirigidos a la ciudadania y a los servidores públicos en temas relacionados con el desarrollo de la gestión pública</t>
  </si>
  <si>
    <t>Estrategias implementadas</t>
  </si>
  <si>
    <r>
      <t xml:space="preserve">Subcomponente </t>
    </r>
    <r>
      <rPr>
        <b/>
        <sz val="11"/>
        <color indexed="8"/>
        <rFont val="Arial"/>
        <family val="2"/>
      </rPr>
      <t>2</t>
    </r>
    <r>
      <rPr>
        <sz val="11"/>
        <color indexed="8"/>
        <rFont val="Arial"/>
        <family val="2"/>
      </rPr>
      <t xml:space="preserve">                      
Diálogo de doble vía con la ciudadanía y sus organizaciones</t>
    </r>
  </si>
  <si>
    <t>2.1</t>
  </si>
  <si>
    <t>Realizar cualificaciones de los actores Comunitarios relacionados con procesos de control social (veedores)</t>
  </si>
  <si>
    <t>Base de datos de caracterización</t>
  </si>
  <si>
    <t>Oficina de Participación Social y A.C</t>
  </si>
  <si>
    <t>Dar respuesta a las manifestaciones formuladas por la ciudadania y relacionadas con la gestión publica</t>
  </si>
  <si>
    <t>Respuestas gestionadas al 100%</t>
  </si>
  <si>
    <t>2.3</t>
  </si>
  <si>
    <t>Implementar estrategias de comunicación en doble via con las partes interesadas</t>
  </si>
  <si>
    <t>Oficina de Participación Social y A.C
Oficina de Comunicaciones</t>
  </si>
  <si>
    <r>
      <t xml:space="preserve">Subcomponente </t>
    </r>
    <r>
      <rPr>
        <b/>
        <sz val="11"/>
        <color indexed="8"/>
        <rFont val="Arial"/>
        <family val="2"/>
      </rPr>
      <t xml:space="preserve">3
</t>
    </r>
    <r>
      <rPr>
        <sz val="11"/>
        <color indexed="8"/>
        <rFont val="Arial"/>
        <family val="2"/>
      </rPr>
      <t>Incentivos para motivar la cultura de la rendición y petición de cuentas</t>
    </r>
  </si>
  <si>
    <t>Vincular de nuevos actores en procesos de participación social.</t>
  </si>
  <si>
    <t>Reporte de meta mensual</t>
  </si>
  <si>
    <t>Adelantar procesos de cualificación los actores sociales en temas de gestión pública</t>
  </si>
  <si>
    <t>Actores cualificados</t>
  </si>
  <si>
    <t>Participación Social Planeación</t>
  </si>
  <si>
    <t>3.3</t>
  </si>
  <si>
    <t>Continuar con la  implementación de metodologías innovadoras a través de medios de comunicación alternativos que dinamicen los ejercicios de rendición de cuentas.</t>
  </si>
  <si>
    <t>I  y II Cuatrimestre</t>
  </si>
  <si>
    <t>3.4</t>
  </si>
  <si>
    <t>Estructurar procesos de planeación previos a los ejercicios de rendición de cuentas.(sensibilización, logistica, convocatorias entre otros)</t>
  </si>
  <si>
    <t>Plan de rendición de cuentas</t>
  </si>
  <si>
    <t>Planeación
Participación social
Comunicaciones</t>
  </si>
  <si>
    <r>
      <t xml:space="preserve">Subcomponente </t>
    </r>
    <r>
      <rPr>
        <b/>
        <sz val="11"/>
        <color indexed="8"/>
        <rFont val="Arial"/>
        <family val="2"/>
      </rPr>
      <t>4</t>
    </r>
    <r>
      <rPr>
        <sz val="11"/>
        <color indexed="8"/>
        <rFont val="Arial"/>
        <family val="2"/>
      </rPr>
      <t xml:space="preserve">                          Evaluación y retroalimentación a la gestión institucional</t>
    </r>
  </si>
  <si>
    <t>Continuar con la Implementación de las herramientas  y evaluar las herramientas cualitativas y cuantitativas que permitan la compresión de la información por parte de la ciudadania en los ejercicios de rendición de cuentas y la adherencia de la ciudadania al sector salud.</t>
  </si>
  <si>
    <t>Herramientas implementadas</t>
  </si>
  <si>
    <t>Formular planes de mejora frente a la evaluación de los procesos de rendición de cuentas</t>
  </si>
  <si>
    <t>Planes de mejora implementados</t>
  </si>
  <si>
    <t>II Cuatrimestre</t>
  </si>
  <si>
    <t>Componente 4:  Servicio al Ciudadano</t>
  </si>
  <si>
    <t>Oficinas Responsables:</t>
  </si>
  <si>
    <t>Oficina de Participación Social y Atención al Cuidadano</t>
  </si>
  <si>
    <t>Oficina Asesora Desarrollo Institucional (Planeación Estratégica) - Oficina de Participación Social y Atención al Cuidadano -  Oficina de Comunicaciones</t>
  </si>
  <si>
    <t>Meta Estratégica</t>
  </si>
  <si>
    <t>1.  Lograr un aumento gradual de la satisfacción de los usuarios superior al 90% para el final del cuatrenio.
2. Disminuir  anualmente el 3% de las barreras de acceso de la subred a partir de la linea base definida.
3. Dar respuesta oportuna al 95% de los requerimientos expuestos por los  ciudadanos.</t>
  </si>
  <si>
    <r>
      <t xml:space="preserve">Subcomponente </t>
    </r>
    <r>
      <rPr>
        <b/>
        <sz val="12"/>
        <color indexed="8"/>
        <rFont val="Arial"/>
        <family val="2"/>
      </rPr>
      <t>1</t>
    </r>
    <r>
      <rPr>
        <sz val="12"/>
        <color indexed="8"/>
        <rFont val="Arial"/>
        <family val="2"/>
      </rPr>
      <t xml:space="preserve">                           
Estructura administrativa y Direccionamiento estratégico</t>
    </r>
  </si>
  <si>
    <t>Implementar un instrumento que permita la verificación de la adherencia a los procedimientos de atencion al usuario.</t>
  </si>
  <si>
    <t>Instrumento que permite el Seguimiento trimestral (áreas de urgencias-consulta externa- Hospitalizacion)</t>
  </si>
  <si>
    <t>Trimestral</t>
  </si>
  <si>
    <t>Realizar auditorías internas a todos los procesos en los que se realicen trámites para la atencion del usuario</t>
  </si>
  <si>
    <t>Auditorias trimestralmente (áreas de urgencias-consulta externa- Hospitalización)</t>
  </si>
  <si>
    <t>Socializar los resultados de la Auditoria realizada</t>
  </si>
  <si>
    <t>1 mesa de trabajo mensual con las asociaciones de usuarios</t>
  </si>
  <si>
    <t>Mensual</t>
  </si>
  <si>
    <r>
      <t xml:space="preserve">Subcomponente </t>
    </r>
    <r>
      <rPr>
        <b/>
        <sz val="12"/>
        <color indexed="8"/>
        <rFont val="Arial"/>
        <family val="2"/>
      </rPr>
      <t>2</t>
    </r>
    <r>
      <rPr>
        <sz val="12"/>
        <color indexed="8"/>
        <rFont val="Arial"/>
        <family val="2"/>
      </rPr>
      <t xml:space="preserve">                             
Fortalecimiento de los canales de atención</t>
    </r>
  </si>
  <si>
    <t>Realizar la divulgacion de los mecanismos de escucha que estan implementados al usuario 
(buzón,aplicativo sdqs, medio telefonico, escrito, pagina institucional)</t>
  </si>
  <si>
    <t>Listas de asistencia a charlas en salas de espera, web, carteleras Institucionales, alta voz, folletos
"DE MANERA PRESENCIAL"</t>
  </si>
  <si>
    <t>Realizar seguimiento del Plan de Acción de las formas de Participacion Social.</t>
  </si>
  <si>
    <t>1 Taller mensual por forma de participacion dirigidos a las formas de participacion sobre temas relacionados con la elaboracion del plan de accion.
2019
PLANES DE ACCION ELABORADOS Y CON SEGUIMIENTO -  TRIMESTRAL</t>
  </si>
  <si>
    <t>Efectuar reuniones con los integrantes del comite de Control Social de la comunidad.</t>
  </si>
  <si>
    <t>1 Taller  dirigido a las formas de participacion sobre temas relacionados con control social.
2019: PLAN DE ACCION DE CONTROL SOCIAL</t>
  </si>
  <si>
    <t>2.4</t>
  </si>
  <si>
    <t>Promover la socialización de la pagina Web en los Centros de orientación e información en salud - COIS y oficinas de atención al usuario.</t>
  </si>
  <si>
    <t>Listado de asistencia de socializacion de información relevante contenida en la pagina Web a integrantes de los COIS y Oficinas de atención al usuario.</t>
  </si>
  <si>
    <r>
      <t xml:space="preserve">Subcomponente </t>
    </r>
    <r>
      <rPr>
        <b/>
        <sz val="12"/>
        <color indexed="8"/>
        <rFont val="Arial"/>
        <family val="2"/>
      </rPr>
      <t>3</t>
    </r>
    <r>
      <rPr>
        <sz val="12"/>
        <color indexed="8"/>
        <rFont val="Arial"/>
        <family val="2"/>
      </rPr>
      <t xml:space="preserve">
Talento humano</t>
    </r>
  </si>
  <si>
    <t>Capacitar competencias de todas las primeras lineas de atencion al usuario y trabajo social en trato digno y aseguramiento</t>
  </si>
  <si>
    <t>Listado de asistencia a capacitaciones</t>
  </si>
  <si>
    <t>Fortalecer los procesos de selección del personal basados en competencias orientadas al servicio.</t>
  </si>
  <si>
    <t>Dar cumplimiento al 100% del procedimiento establecido para la seleccion de personal.</t>
  </si>
  <si>
    <t>Dirección de Talento Humano</t>
  </si>
  <si>
    <t>Ejecucion y seguimiento al plan de Integridad de la Subred Sur Occidente</t>
  </si>
  <si>
    <t>Cumplimiento al plan de actividades del PLAN DE INTEGRIDAD</t>
  </si>
  <si>
    <r>
      <t xml:space="preserve">Subcomponente </t>
    </r>
    <r>
      <rPr>
        <b/>
        <sz val="12"/>
        <color indexed="8"/>
        <rFont val="Arial"/>
        <family val="2"/>
      </rPr>
      <t>4</t>
    </r>
    <r>
      <rPr>
        <sz val="12"/>
        <color indexed="8"/>
        <rFont val="Arial"/>
        <family val="2"/>
      </rPr>
      <t xml:space="preserve">                          
Normativo y procedimental</t>
    </r>
  </si>
  <si>
    <t>Implementar el procedimiento interno para la gestión de las peticiones, quejas y reclamos.</t>
  </si>
  <si>
    <t>Procedimiento para el tramite y respuesta de PQR</t>
  </si>
  <si>
    <t>Anual</t>
  </si>
  <si>
    <t>Elaborar informes de PQRS para identificar oportunidades de mejora en la prestación de los servicios</t>
  </si>
  <si>
    <t>Presentacion de Informes</t>
  </si>
  <si>
    <t>4.3</t>
  </si>
  <si>
    <t>Realizar campañas informativas sobre los derechos y deberes de los usuarios</t>
  </si>
  <si>
    <t>Listado de asistencia a charlas</t>
  </si>
  <si>
    <r>
      <t xml:space="preserve">Subcomponente </t>
    </r>
    <r>
      <rPr>
        <b/>
        <sz val="12"/>
        <color indexed="8"/>
        <rFont val="Arial"/>
        <family val="2"/>
      </rPr>
      <t>5</t>
    </r>
    <r>
      <rPr>
        <sz val="12"/>
        <color indexed="8"/>
        <rFont val="Arial"/>
        <family val="2"/>
      </rPr>
      <t xml:space="preserve">                           
Relacionamiento con el ciudadano</t>
    </r>
  </si>
  <si>
    <t>Realizar la divulgacion de la figura del defensor del ciudadano</t>
  </si>
  <si>
    <t>5.2</t>
  </si>
  <si>
    <t>Constituir Grupos focales con los usuarios para establecer las necesidades del servicio</t>
  </si>
  <si>
    <t>Informe de identificacion de las necesidades y espectativas de los usuarios</t>
  </si>
  <si>
    <t>5.3</t>
  </si>
  <si>
    <t>Aplicar las encuestas de satisfaccion</t>
  </si>
  <si>
    <t>Porcentaje de satisfaccion</t>
  </si>
  <si>
    <t>5.4</t>
  </si>
  <si>
    <t>Monitorear el Sistema de Informacion Distrital ( SIDMA)</t>
  </si>
  <si>
    <t>Informe de Identificacion y monitoreo de las dificultades para acceder a los servicios de salud de los usuarios</t>
  </si>
  <si>
    <t>Componente 5: Transparencia y Acceso de la Información</t>
  </si>
  <si>
    <t>Oficina de TICS y Lideres de Proceso</t>
  </si>
  <si>
    <t>Oficina Asesora Desarrollo Institucional (Planeación Estratégica)  -  Oficina de Comunicaciones - Oficina TICS</t>
  </si>
  <si>
    <t>Meta estrategica</t>
  </si>
  <si>
    <t>Garantizar el derecho de acceso a la información pública conforme a las normatidad vigente en particular la ley 1712 de 2014 y Decreto Reglamentario 1081 de 2015</t>
  </si>
  <si>
    <t>Indicadores del Plan de Desarrollo que se articulan con la actividad</t>
  </si>
  <si>
    <t>1. Incrementar en un 5% anual la comunicación efectiva con las partes interesadas. 
2. Cumplir al 100% la entrega de información institucional con parametros de oportunidad, veracidad y completitud a partir de la linea base de la vigencia 2017.</t>
  </si>
  <si>
    <t>Subcomponente
/procesos</t>
  </si>
  <si>
    <t>Subcomponente 1                        Lineamientos de Transparencia
Activa</t>
  </si>
  <si>
    <t xml:space="preserve">
Crear e implementar una lista de chequeo en donde se relacione la información que debe ser actualizada por los líderes de los procesos de la Subred Sur Occidente conforme a lo establecido en la Ley Transparencia y Acceso a la información.</t>
  </si>
  <si>
    <t>Lista de chequeo 
Publicaciones realizadas</t>
  </si>
  <si>
    <t>Gestión de Comunicaciones -
Lideres de Proceso</t>
  </si>
  <si>
    <t>Establecer cronograma de  reuniónes de seguimiento a la pagina Web con los líderes de los procesos que intervienen en la actualización de la información</t>
  </si>
  <si>
    <t>Cronograma de reuniones vigencia 2019</t>
  </si>
  <si>
    <t xml:space="preserve">Gestión de Comunicaciones </t>
  </si>
  <si>
    <t>Verificar ajustes normativos que obliguen cambios en la pagina Web</t>
  </si>
  <si>
    <t xml:space="preserve">Norma modificatoria 
</t>
  </si>
  <si>
    <t>Realizar la referenciación comparativa con otras páginas Web que tengan implementada la Ley de Transparencia</t>
  </si>
  <si>
    <t>Informe resultados referenciación</t>
  </si>
  <si>
    <t>1.5</t>
  </si>
  <si>
    <t>Mantener actualizada la informacion contenida en la pagina web con forme a los requisitoa de la Ley de Transparencia y lo que la reglamenta</t>
  </si>
  <si>
    <t>Informacion publicada y actualizada</t>
  </si>
  <si>
    <t>1.6</t>
  </si>
  <si>
    <t>Realizar la actualización de los procedimientos y tramites de la Subred en la plataforma SUIT</t>
  </si>
  <si>
    <t>Trámites y procedimientos actualizados en la Plataforma SUIT</t>
  </si>
  <si>
    <t>Oficna de TICS
Lideres de Procesos de acuerdo al SUIT</t>
  </si>
  <si>
    <t>Subcomponente 2                             
Lineamientos de Transparencia
Pasiva</t>
  </si>
  <si>
    <t>1. Diseñar y ejecutar el programa de capacitacion:  Temas de Gestion documental
2. Diseño del programa de gestion de documento electronico.
3. Diseno y ejecucion del programa de auditoria y control del proceso de gestion documental</t>
  </si>
  <si>
    <t>Diseños de los programas y ejecucion de Actividad N° 1 y N° 2 / De acuerdo al POA del proceso</t>
  </si>
  <si>
    <t>Dirección Administrativa (Gestión Documental)</t>
  </si>
  <si>
    <t>Dar continuidad con la herramienta que permite llevar control numérico para identificar las peticiones o solicitudes de los ciudadanos para que se pueda llevar la trazabilidad de dichas solicitudes</t>
  </si>
  <si>
    <t>Herramienta informática</t>
  </si>
  <si>
    <t>Oficina de Participación Social y Atención al Ciudadano - Gestión de Comunicaciones</t>
  </si>
  <si>
    <t>Subcomponente 3                          Elaboración los Instrumentos de Gestión de la Información</t>
  </si>
  <si>
    <t>Identificar y crear registro de inventarios de los Activos de Información de la Subred de acuerdo con la normatividad vigente</t>
  </si>
  <si>
    <t>Inventario y Registro de Activos de Información</t>
  </si>
  <si>
    <t>Oficina de TICS - Lideres de Proceso</t>
  </si>
  <si>
    <t>Actualizar los inventarios de la información Clasificada y Reservada de acuerdo con la normatividad vigente.</t>
  </si>
  <si>
    <t>Inventario de información Clasificada y reservada de la Subred</t>
  </si>
  <si>
    <t>Oficina de TICS - Lideres de Proceso / Of Asesora Juridica</t>
  </si>
  <si>
    <t>Socializar el inventario de Activos de Información, información Clasificada y Reservada y el Programa de Gestión Documental</t>
  </si>
  <si>
    <t>Soportes de comunicaciones (correos, actas reunión, intranet)</t>
  </si>
  <si>
    <t>Subcomponente 4
Criterio Diferencial de
Accesibilidad</t>
  </si>
  <si>
    <t>Identificar las necesidades de información de los grupos diferenciales en las localidades que hacen parte de la Subred Sur Occidente</t>
  </si>
  <si>
    <t>Informe estadístico</t>
  </si>
  <si>
    <t>III  Cuatrimestre</t>
  </si>
  <si>
    <t>Establecer herramientas para comunicar la informacion requerida por los grupos diferenciales (videos con lenguaje de señas, traductores étnicos, entre otros )</t>
  </si>
  <si>
    <t>Informe</t>
  </si>
  <si>
    <t>Subcomponente 5
Monitoreo del Acceso a la Información Pública</t>
  </si>
  <si>
    <t xml:space="preserve">Implementar un sistema que permita generar Informe de solicitudes de acceso a la página (contador por tema de interés)
</t>
  </si>
  <si>
    <t>Contador</t>
  </si>
  <si>
    <t>NUEVO</t>
  </si>
  <si>
    <t>ENTIDAD:</t>
  </si>
  <si>
    <t xml:space="preserve">GERENTE: </t>
  </si>
  <si>
    <t>MARTA YOLANDA RUIZ VALDÉS</t>
  </si>
  <si>
    <t xml:space="preserve">PROCESOS INVOLUCRADOS: </t>
  </si>
  <si>
    <t xml:space="preserve">Proceso </t>
  </si>
  <si>
    <t>Líder del proceso</t>
  </si>
  <si>
    <t>Subproceso</t>
  </si>
  <si>
    <t xml:space="preserve">Componente </t>
  </si>
  <si>
    <t>Direccionamiento Estratégico y Desarrollo Institucional</t>
  </si>
  <si>
    <t>Diana Milena Mendivelso</t>
  </si>
  <si>
    <t>Planeación Estratégica</t>
  </si>
  <si>
    <t>X</t>
  </si>
  <si>
    <t>Gestión de Comunicaciones</t>
  </si>
  <si>
    <t>Carmen Acero García</t>
  </si>
  <si>
    <t xml:space="preserve">Comunicaciones Externas e Internas </t>
  </si>
  <si>
    <t>Gestión de Contratación</t>
  </si>
  <si>
    <t>Margarita María Cuellar Méndez</t>
  </si>
  <si>
    <t xml:space="preserve">Contractual - Post y Pre </t>
  </si>
  <si>
    <t>Gestión TICS</t>
  </si>
  <si>
    <t>Miguel Mojica Mugno</t>
  </si>
  <si>
    <t>Administración de Sistemas de Información</t>
  </si>
  <si>
    <t>Marcela Castellanos Cabrera</t>
  </si>
  <si>
    <t xml:space="preserve">Servicio al Ciudadano - Participación comunitaria </t>
  </si>
  <si>
    <t xml:space="preserve">Gestión de Talento Humano </t>
  </si>
  <si>
    <t>Mónica Andrea Florez</t>
  </si>
  <si>
    <t>Administración del talento humano</t>
  </si>
  <si>
    <t xml:space="preserve">PROCESOS EVALUADORES </t>
  </si>
  <si>
    <t>Claudia Patricia Quintero</t>
  </si>
  <si>
    <t xml:space="preserve">Todo el proceso </t>
  </si>
  <si>
    <t xml:space="preserve">PROCESO RESPONSABLE DEL PAAC: </t>
  </si>
  <si>
    <t xml:space="preserve">Marco Normativo </t>
  </si>
  <si>
    <t>Metodología
Plan Anticorrupción
y de Atención
 al Ciudadano</t>
  </si>
  <si>
    <r>
      <rPr>
        <b/>
        <sz val="16"/>
        <color indexed="8"/>
        <rFont val="Arial Narrow"/>
        <family val="2"/>
      </rPr>
      <t>Ley 1474 de 2011</t>
    </r>
    <r>
      <rPr>
        <b/>
        <sz val="14"/>
        <color indexed="8"/>
        <rFont val="Arial Narrow"/>
        <family val="2"/>
      </rPr>
      <t xml:space="preserve">
</t>
    </r>
    <r>
      <rPr>
        <sz val="14"/>
        <color indexed="8"/>
        <rFont val="Arial Narrow"/>
        <family val="2"/>
      </rPr>
      <t>Estatuto Anticorrupción</t>
    </r>
  </si>
  <si>
    <t>Art 73°</t>
  </si>
  <si>
    <t>Plan Anticorrupción y de Atención al Ciudadano: Cada entidad del orden nacional, departamental y municipal deberá elaborar anualmente una estrategia de lucha contra la corrupción y de atención al ciudadano. La metodología para construir esta estrategia está a cargo del Programa Presidencial de Modernización, Eficiencia, Transparencia y Lucha contra la Corrupción.</t>
  </si>
  <si>
    <t>Promover la cultura de la legalidad y el servicio público de excelencia hacia los ciudadanos a través de la definición y puesta en marcha de estrategias para fortalecer cada uno de los componentes del Plan Anticorrupción y de Atención al Ciudadano de la Subred durante el año 2022.</t>
  </si>
  <si>
    <t>Objetivos Específicos:</t>
  </si>
  <si>
    <t>1. Identificar, analizar y controlar los posibles hechos generadores de corrupción, tanto al interior como al exterior de la entidad.
2. Optimizar la gestión institucional de la Subred mediante la identificación, priorización y racionalización de trámites. 
3. Presentar la gestión de la Subred a los ciudadanos, la sociedad civil, otras entidades públicas y organismos de control, mediante la ejecución de las actividades relacionadas con ejercicios de rendición de cuentas. 
4. Mejorar la atención que la Unidad presta al ciudadano mediante el fortalecimiento de la estructura administrativa, los mecanismos de escucha, el talento humano y aspectos normativos. 
5. Establecer acciones para fortalecer la implementación de la Ley de Transparencia y Acceso a la información Pública 1712/2014 mediante la publicación de información de manera sistemática.
6. Fortalecer las acciones encaminadas a la Gestión de Integridad Institucional.</t>
  </si>
  <si>
    <r>
      <rPr>
        <b/>
        <sz val="16"/>
        <color indexed="8"/>
        <rFont val="Arial Narrow"/>
        <family val="2"/>
      </rPr>
      <t>Decreto 4637 de 2011</t>
    </r>
    <r>
      <rPr>
        <sz val="14"/>
        <color indexed="8"/>
        <rFont val="Arial Narrow"/>
        <family val="2"/>
      </rPr>
      <t xml:space="preserve">
Suprime un Programa
Presidencial y crea una
Secretaría en el DAPRE</t>
    </r>
  </si>
  <si>
    <t>Art 4°</t>
  </si>
  <si>
    <t>Suprime el Programa Presidencial de Modernización, Eficiencia, Transparencia y Lucha contra la Corrupción.</t>
  </si>
  <si>
    <t>Art 2°</t>
  </si>
  <si>
    <t>Crea la Secretaría de Transparencia en el Departamento Administrativo de la Presidencia de la República.</t>
  </si>
  <si>
    <r>
      <rPr>
        <b/>
        <sz val="16"/>
        <color indexed="8"/>
        <rFont val="Arial Narrow"/>
        <family val="2"/>
      </rPr>
      <t>Decreto 1649 de 2014</t>
    </r>
    <r>
      <rPr>
        <sz val="14"/>
        <color indexed="8"/>
        <rFont val="Arial Narrow"/>
        <family val="2"/>
      </rPr>
      <t xml:space="preserve">
Modificación de la
estructura del DAPRE</t>
    </r>
  </si>
  <si>
    <t>Art 15°</t>
  </si>
  <si>
    <t xml:space="preserve">Señalar la metodología para diseñar y hacer seguimiento a las estrategias de lucha contra la corrupción y de atención al ciudadano que deberán elaborar anualmente las entidades del orden nacional y territorial. </t>
  </si>
  <si>
    <r>
      <rPr>
        <b/>
        <sz val="16"/>
        <color indexed="8"/>
        <rFont val="Arial Narrow"/>
        <family val="2"/>
      </rPr>
      <t>Decreto 1081 de 2015</t>
    </r>
    <r>
      <rPr>
        <sz val="14"/>
        <color indexed="8"/>
        <rFont val="Arial Narrow"/>
        <family val="2"/>
      </rPr>
      <t xml:space="preserve">
Único del sector de
Presidencia de la
República</t>
    </r>
  </si>
  <si>
    <t>Art 2.1.4.1°</t>
  </si>
  <si>
    <t>Señala como metodología para elaborar la estrategia de lucha contra la corrupción la contenida en el documento “Estrategias para la construcción del Plan Anticorrupción y de Atención al Ciudadano”.</t>
  </si>
  <si>
    <t>Modelo Integrado
de Planeación y Gestión</t>
  </si>
  <si>
    <r>
      <rPr>
        <b/>
        <sz val="16"/>
        <color theme="1"/>
        <rFont val="Arial Narrow"/>
        <family val="2"/>
      </rPr>
      <t>Decreto 1081 de 2015
Decreto 1083 de 2015</t>
    </r>
    <r>
      <rPr>
        <sz val="14"/>
        <color theme="1"/>
        <rFont val="Arial Narrow"/>
        <family val="2"/>
      </rPr>
      <t xml:space="preserve">
Único Función Pública </t>
    </r>
  </si>
  <si>
    <t>Arts.2.2.22.1°</t>
  </si>
  <si>
    <t xml:space="preserve">Establece que el Plan Anticorrupción y de Atención al Ciudadano hace parte del Modelo Integrado de Planeación y Gestión. </t>
  </si>
  <si>
    <t>Oficina Asesora Desarrollo Institucional (Planeación Estratégica) - Oficina Control Interno - Líderes de procesos - Oficial de Cumplimiento (SARLAFT)</t>
  </si>
  <si>
    <t xml:space="preserve">Trámites </t>
  </si>
  <si>
    <t>Título 24</t>
  </si>
  <si>
    <t>Regula el procedimiento para establecer y modificar los trámites autorizados por la ley y crear las instancias para los mismos efectos.</t>
  </si>
  <si>
    <r>
      <rPr>
        <b/>
        <sz val="16"/>
        <color indexed="8"/>
        <rFont val="Arial Narrow"/>
        <family val="2"/>
      </rPr>
      <t>Decreto Ley 019 de 2012</t>
    </r>
    <r>
      <rPr>
        <sz val="14"/>
        <color indexed="8"/>
        <rFont val="Arial Narrow"/>
        <family val="2"/>
      </rPr>
      <t xml:space="preserve">
Decreto Anti-trámites</t>
    </r>
  </si>
  <si>
    <t>Todo</t>
  </si>
  <si>
    <t>Dicta las normas para suprimir o reformar regulaciones, procedimientos y trámites innecesarios existentes en la Administración Pública.</t>
  </si>
  <si>
    <t>Oficinas que realizan seguimiento y evalúan:</t>
  </si>
  <si>
    <r>
      <rPr>
        <b/>
        <sz val="16"/>
        <color indexed="8"/>
        <rFont val="Arial Narrow"/>
        <family val="2"/>
      </rPr>
      <t>Ley 962 de 2005</t>
    </r>
    <r>
      <rPr>
        <sz val="14"/>
        <color indexed="8"/>
        <rFont val="Arial Narrow"/>
        <family val="2"/>
      </rPr>
      <t xml:space="preserve">
Ley Anti-trámites</t>
    </r>
  </si>
  <si>
    <t>Dicta disposiciones sobre racionalización de trámites y procedimientos administrativos de los organismos y entidades del Estado y de los particulares que ejercen funciones públicas o prestan servicios públicos.</t>
  </si>
  <si>
    <t xml:space="preserve">Rendición 
de Cuentas </t>
  </si>
  <si>
    <r>
      <rPr>
        <b/>
        <sz val="16"/>
        <color indexed="8"/>
        <rFont val="Arial Narrow"/>
        <family val="2"/>
      </rPr>
      <t>Ley 1757 de 2015</t>
    </r>
    <r>
      <rPr>
        <sz val="14"/>
        <color indexed="8"/>
        <rFont val="Arial Narrow"/>
        <family val="2"/>
      </rPr>
      <t xml:space="preserve">
Promoción y protección al derecho a la Participación Ciudadana</t>
    </r>
  </si>
  <si>
    <t>Art 48°</t>
  </si>
  <si>
    <t xml:space="preserve">La estrategia de rendición de cuentas hace parte del Plan Anticorrupción y de Atención al Ciudadano. </t>
  </si>
  <si>
    <r>
      <rPr>
        <b/>
        <sz val="14"/>
        <color indexed="8"/>
        <rFont val="Arial Narrow"/>
        <family val="2"/>
      </rPr>
      <t xml:space="preserve">Circular 100-020 
</t>
    </r>
    <r>
      <rPr>
        <sz val="14"/>
        <color indexed="8"/>
        <rFont val="Arial Narrow"/>
        <family val="2"/>
      </rPr>
      <t>del 10 de diciembre de 2021</t>
    </r>
  </si>
  <si>
    <t>se informan las actualizaciones y pasos a seguir por las entidades para el diseño de las estrategias de rendición de cuentas</t>
  </si>
  <si>
    <t>Transparencia y Acceso a la Información</t>
  </si>
  <si>
    <t>Ley 1712 de 2014</t>
  </si>
  <si>
    <t xml:space="preserve">por medio de la cual se crea la ley de transparencia y del derecho de acceso a la información pública Nacional y se dictan otras disposiciones </t>
  </si>
  <si>
    <r>
      <t xml:space="preserve">Ley 2195
</t>
    </r>
    <r>
      <rPr>
        <sz val="14"/>
        <color rgb="FF000000"/>
        <rFont val="Arial Narrow"/>
        <family val="2"/>
      </rPr>
      <t>de 18 enero de 2022</t>
    </r>
  </si>
  <si>
    <t>Art 31°</t>
  </si>
  <si>
    <t xml:space="preserve">Programas de transparencia y ética en el sector público </t>
  </si>
  <si>
    <t>SOPORTES Y EVALUACIÓN PLANEACIÓN - PRIMER CUATRIMESTRE</t>
  </si>
  <si>
    <t>Seguimiento de la Oficina de Control Interno - 2022
Primer cuatrimestre de 2022</t>
  </si>
  <si>
    <t>SOPORTES Y EVALUACIÓN PLANEACIÓN - SEGUNDO CUATRIMESTRE</t>
  </si>
  <si>
    <t>Seguimiento de la Oficina de Control Interno - 2022
Segundo cuatrimestre de 2022</t>
  </si>
  <si>
    <t>Ac</t>
  </si>
  <si>
    <t xml:space="preserve">Ejecución de cuatrimestres </t>
  </si>
  <si>
    <t>SEGUIMIENTO AUTOCONTROL</t>
  </si>
  <si>
    <t>SOPORTES</t>
  </si>
  <si>
    <t>SEGUIMIENTO PLANEACIÓN</t>
  </si>
  <si>
    <t>Primer cuatrimestre</t>
  </si>
  <si>
    <t>Cumplimiento porcentual frente a la meta cuatrimestre</t>
  </si>
  <si>
    <t>Seguimiento Oficina de Control Interno</t>
  </si>
  <si>
    <t>Segundo cuatrimestre</t>
  </si>
  <si>
    <t>Tercer cuatrimestre</t>
  </si>
  <si>
    <t>Vigencia 2022</t>
  </si>
  <si>
    <t>% de efectividad</t>
  </si>
  <si>
    <t>Ejecución</t>
  </si>
  <si>
    <t>Esperado</t>
  </si>
  <si>
    <t>Alcanzado</t>
  </si>
  <si>
    <r>
      <t xml:space="preserve">Esperado
</t>
    </r>
    <r>
      <rPr>
        <sz val="11"/>
        <color theme="0"/>
        <rFont val="Arial"/>
        <family val="2"/>
      </rPr>
      <t>Año 2022</t>
    </r>
  </si>
  <si>
    <r>
      <rPr>
        <b/>
        <sz val="15"/>
        <color indexed="8"/>
        <rFont val="Arial Narrow"/>
        <family val="2"/>
      </rPr>
      <t xml:space="preserve">Subcomponente 1
</t>
    </r>
    <r>
      <rPr>
        <sz val="15"/>
        <color indexed="8"/>
        <rFont val="Arial Narrow"/>
        <family val="2"/>
      </rPr>
      <t>Política de Administración de Riesgos</t>
    </r>
  </si>
  <si>
    <t>Revisar   la Política de Administración de Riesgos de acuerdo con los lineamientos establecidos por el DAFP.</t>
  </si>
  <si>
    <t>Política de Administración de Riesgos actualizada.</t>
  </si>
  <si>
    <t>OK</t>
  </si>
  <si>
    <t>Se revisó y actualizó la Política de Gestión del Riesgo en su versión 4 y se actualizó:
- El enunciado
- Normatividad 
- Aceptación de riesgo
- Indicadores                         
- Redacción en general.
- Se cambia Política Gestión del Riesgo y Control Interno por Política Gestión del Riesgo</t>
  </si>
  <si>
    <r>
      <t xml:space="preserve">Documento en Excel "Política de Gestión del Riesgo V4"
Enlace Documentos Normalizados Marzo 2022:
</t>
    </r>
    <r>
      <rPr>
        <sz val="15"/>
        <color rgb="FF0070C0"/>
        <rFont val="Arial Narrow"/>
        <family val="2"/>
      </rPr>
      <t>https://subredsuroccidentegovco-my.sharepoint.com/personal/referentecontroldocumentos_subredsuroccidente_gov_co/_layouts/15/onedrive.aspx?id=%2Fpersonal%2Freferentecontroldocumentos%5Fsubredsuroccidente%5Fgov%5Fco%2FDocuments%2FDatos%20adjuntos%2FRELACI%C3%93N%20DE%20DOCUMENTOS%20MARZO%2Erar&amp;parent=%2Fpersonal%2Freferentecontroldocumentos%5Fsubredsuroccidente%5Fgov%5Fco%2FDocuments%2FDatos%20adjuntos&amp;ga=1</t>
    </r>
  </si>
  <si>
    <t>Se evidencia cumplimiento de la actividad de acuerdo a las evidencias adjuntas o mencionadas</t>
  </si>
  <si>
    <t>Acta del Comité Institucional de Coordinación del Sistema de Control Interno del 10 de marzo de 2022, en la cual se presenta la Política de Gestión del Riesgo para su revisión.</t>
  </si>
  <si>
    <t xml:space="preserve">PRODUCTO ENTREGADO </t>
  </si>
  <si>
    <t>N/A</t>
  </si>
  <si>
    <t>Actividad cumplida en el primer cuatrimestre.</t>
  </si>
  <si>
    <t>Aprobar la Política de Administración de Riesgos.</t>
  </si>
  <si>
    <t>Política de Administración de Riesgos aprobada.</t>
  </si>
  <si>
    <t>Se presentó propuesta de la Política de Gestión del Riesgo al Comité Institucional de Coordinación del Sistema de Control Interno - CICSCI de la Subred Integrada de Servicios de Salud Sur Occidente E.S.E en sesión 02 del 10-mar-2022, donde participaron los siguientes miembros:  
Dra. Martha Yolanda Ruiz Valdés - Gerente Subred (Presidente) Dra. Liliana Marcela Rodríguez Moreno - Subgerente Corporativa
Dra. Diana Milena Mendivelso Díaz - Jefe Oficina Asesora de Desarrollo Institucional
Dra. Sandra Milena Rozo Mateus - Subgerente de Prestación de Servicios de Salud
Dra. Claudia Patricia Rosero Caicedo - Jefe Oficina de Calidad
Dra. Ana Catalina Castro Lozano - Jefe Oficina Asesora Jurídica
La propuesta de política en su versión 4 fue avalada por el CICSCI y sometida a aprobación de la Representante Legal de la Subred (Gerente).</t>
  </si>
  <si>
    <t>Documento en pdf "Política de Gestión del Riesgo V4"
ActaCICSCI-Sesion02-2022-10mar2022-ListaAsistencia
Presentación Power Point (PRESENTACION 02-CCSCI-Sesion02-10mar2022</t>
  </si>
  <si>
    <r>
      <t>En el contenido del acta del CICSCI del 10-mar-2022 se observó que la propuesta de política fue avalada o aprobada por el Comité, y se registró que: "</t>
    </r>
    <r>
      <rPr>
        <i/>
        <sz val="15"/>
        <rFont val="Arial Narrow"/>
        <family val="2"/>
      </rPr>
      <t>Una vez avalada la propuesta de política por parte del Comité (...), ésta será puesta a disposición de la representante legal de la entidad para su aprobación, lo cual se delega a la doctora Diana Mendivelso como Jefe de la Oficina Asesora de Desarrollo Institucional.</t>
    </r>
    <r>
      <rPr>
        <sz val="15"/>
        <rFont val="Arial Narrow"/>
        <family val="2"/>
      </rPr>
      <t>" Al respecto, la Oficina de Control Interno evidenció que la Política de Gestión del Riesgo (Código 01-01-OD-0008) en su versión 4 fue cargada en el aplicativo Almera con fecha 14-mar-2022 y en la misma se indica que fue aprobada por la Dra. Martha Yolanda Ruiz Valdés (Gerente); no obstante, no se aportó soportes que evidenciaran que la política fue sometida a su aprobación.</t>
    </r>
  </si>
  <si>
    <r>
      <t>Aportan evidencia de aprobación de la Política de Gestión del Riesgo (Código 01-01-OD-0008) en su versión 4, fue cargada en el aplicativo Almera con fecha 14-mar-2022, aprobada el 5 de mayo de 2022 por la Dra. Martha Yolanda Ruiz Valdés (Gerente).
De la Política de Gestión del Riesgo (Código 01-01-OD- 0008) versión 5 con fecha 02-sep-2022 no se aportó soporte ni se evidenció que la política hubiese sido presentada al Comité Institucional de Coordinación del Sistema de Control Interno para someterla posteriormente a aprobación del Representante Legal, tal como lo establece el literal g del artículo 2.2.21.1.6 Decreto 1083 de 2015 "</t>
    </r>
    <r>
      <rPr>
        <i/>
        <sz val="15"/>
        <rFont val="Arial Narrow"/>
        <family val="2"/>
      </rPr>
      <t>Funciones del Comité Institucional de Coordinación de Control Interno"</t>
    </r>
    <r>
      <rPr>
        <sz val="15"/>
        <rFont val="Arial Narrow"/>
        <family val="2"/>
      </rPr>
      <t>, y en el numeral 8 del artículo 6 de la Resolución 0391 del 14-jun-2022 “</t>
    </r>
    <r>
      <rPr>
        <i/>
        <sz val="15"/>
        <rFont val="Arial Narrow"/>
        <family val="2"/>
      </rPr>
      <t>Por la cual se integra y se establece el reglamento de funcionamiento del Comité Institucional de Coordinación del Sistema de Control Interno de la Subred Integrada de Servicios de Salud Sur Occidente Empresa Social del Estado</t>
    </r>
    <r>
      <rPr>
        <sz val="15"/>
        <rFont val="Arial Narrow"/>
        <family val="2"/>
      </rPr>
      <t>”. La política se observó publicada en la página web y en el aplicativo Almera. Esta situación amerita atención directa y urgente de la Representante Legal en razón de la inobservancia e incumplimiento de las normas mencionadas; además, se recomienda a la entidad controlar la publicación de documentos de acuerdo con el Procedimiento Control de Documentos (Código 02-01-PR-0001) Versión 4.0.</t>
    </r>
  </si>
  <si>
    <t>Publicar la Política de Administración de Riesgos actualizada en la página web de la entidad.</t>
  </si>
  <si>
    <t>Política de Administración de Riesgos publicada.</t>
  </si>
  <si>
    <r>
      <t xml:space="preserve">La Política de Gestión del Riesgo V4 se encuentra publicada en la página web de la Subred Integrada de Servicios de Salud Sur Occidente E.S.E. - en el módulo de </t>
    </r>
    <r>
      <rPr>
        <i/>
        <u/>
        <sz val="15"/>
        <color indexed="8"/>
        <rFont val="Arial Narrow"/>
        <family val="2"/>
      </rPr>
      <t>transparencia y acceso a la información publica</t>
    </r>
    <r>
      <rPr>
        <sz val="15"/>
        <color indexed="8"/>
        <rFont val="Arial Narrow"/>
        <family val="2"/>
      </rPr>
      <t xml:space="preserve"> - 6.1 </t>
    </r>
    <r>
      <rPr>
        <i/>
        <u/>
        <sz val="15"/>
        <color indexed="8"/>
        <rFont val="Arial Narrow"/>
        <family val="2"/>
      </rPr>
      <t xml:space="preserve">políticas, lineamientos y manuales </t>
    </r>
  </si>
  <si>
    <r>
      <rPr>
        <sz val="15"/>
        <rFont val="Arial Narrow"/>
        <family val="2"/>
      </rPr>
      <t>Word (pantallazo Web)</t>
    </r>
    <r>
      <rPr>
        <i/>
        <u/>
        <sz val="15"/>
        <color rgb="FF0070C0"/>
        <rFont val="Calibri"/>
        <family val="2"/>
        <scheme val="minor"/>
      </rPr>
      <t xml:space="preserve">
https://www.subredsuroccidente.gov.co/transparencia/planeacion/politicas-lineamientos-manuales</t>
    </r>
  </si>
  <si>
    <r>
      <t>Se evidenció la publicación de la Política de Gestión del Riesgo (Código  01-01-OD-0008) en su versión 4 publicada en el aplicativo Almera y en la página web institucional (</t>
    </r>
    <r>
      <rPr>
        <i/>
        <sz val="15"/>
        <rFont val="Arial Narrow"/>
        <family val="2"/>
      </rPr>
      <t>Ruta: Transparencia y Acceso a la Información Pública / numeral 6.1 Políticas, lineamientos y manuales / Políticas y lineamientos sectoriales e institucionales / 2022)</t>
    </r>
    <r>
      <rPr>
        <sz val="15"/>
        <rFont val="Arial Narrow"/>
        <family val="2"/>
      </rPr>
      <t>; sin embargo, el documento publicado no cuenta con código y fecha de aprobación. Se recomienda a la entidad controlar la publicación de documentos de acuerdo con el Procedimiento Control de Documentos (Código 02-01-PR-0001) Versión 4.0.</t>
    </r>
  </si>
  <si>
    <t>Se evidenció la publicación de la Política de Gestión del Riesgo (Código 01-01-OD- 0008) en su versión 5 en la página web institucional (Ruta: Transparencia y Acceso a la Información Pública / numeral 4 Planeación. Presupuesto e Informes, 4.12 Políticas, lineamientos y manuales / Políticas y lineamientos Sectoriales e Institucionales / 2022).</t>
  </si>
  <si>
    <t>Socializar la Política de Gestión del Riesgo y Control Interno (en los espacios determinados y a los colaboradores priorizados)</t>
  </si>
  <si>
    <r>
      <t xml:space="preserve">Se realizó presentación de los siguientes temas con todos los lideres y gestores de los procesos el día 31 de marzo de 2022:
Objetivos
Alcance
Normatividad 
Líneas de defensa 
Metodología de riesgos
</t>
    </r>
    <r>
      <rPr>
        <b/>
        <sz val="15"/>
        <color indexed="8"/>
        <rFont val="Arial Narrow"/>
        <family val="2"/>
      </rPr>
      <t>Política administración de riesgo
Lineamientos de la política</t>
    </r>
    <r>
      <rPr>
        <sz val="15"/>
        <color indexed="8"/>
        <rFont val="Arial Narrow"/>
        <family val="2"/>
      </rPr>
      <t xml:space="preserve">
Formulación
Aceptación del Riesgo  
Identificación de riesgos 
Matriz institucional de Riesgos</t>
    </r>
  </si>
  <si>
    <t>Cronograma de capacitaciones
Presentación (power point)
Listado de asistencia 31-03-22
Acta de la reunión 31-03-22</t>
  </si>
  <si>
    <r>
      <t xml:space="preserve">Como evidencia de socialización de la Política de Gestión del Riesgo se aportó acta de reunión "Matriz institucional de riesgos 2022", cronograma de capacitaciones, listado de asistencia 31-03-22 "Matriz institucional de riesgos" y presentación en PowerPoint de socialización matrices institucionales de riesgos.
En cuanto a la meta definida como: </t>
    </r>
    <r>
      <rPr>
        <i/>
        <sz val="15"/>
        <rFont val="Arial Narrow"/>
        <family val="2"/>
      </rPr>
      <t>"Fortalecimiento de la Cultura de Gestión del Riesgo en la Subred</t>
    </r>
    <r>
      <rPr>
        <sz val="15"/>
        <rFont val="Arial Narrow"/>
        <family val="2"/>
      </rPr>
      <t>" se recomienda:
* Establecerla en unidades de medida para que su desempeño sea medible, tal como se indica en la Guía para la construcción y análisis de indicadores de gestión (versión 4) de la Función Pública, que en el numeral 5.6. establece: "</t>
    </r>
    <r>
      <rPr>
        <i/>
        <sz val="15"/>
        <rFont val="Arial Narrow"/>
        <family val="2"/>
      </rPr>
      <t>(...).  Las características fundamentales de las metas son: Especifican un desempeño medible (se expresan en unidades de medidas, tales como porcentajes, kilómetros, días promedio, etc.</t>
    </r>
    <r>
      <rPr>
        <sz val="15"/>
        <rFont val="Arial Narrow"/>
        <family val="2"/>
      </rPr>
      <t>".
* Incluir el número de colaboradores a los cuales se les socializará la Política de Gestión del Riesgo por cuatrimestre y describir "los espacios determinados", para evidenciar el cumplimiento acorde con lo establecido en la actividad: "</t>
    </r>
    <r>
      <rPr>
        <i/>
        <sz val="15"/>
        <rFont val="Arial Narrow"/>
        <family val="2"/>
      </rPr>
      <t>en los espacios determinados y a los colaboradores priorizados</t>
    </r>
    <r>
      <rPr>
        <sz val="15"/>
        <rFont val="Arial Narrow"/>
        <family val="2"/>
      </rPr>
      <t>".
De otra parte, en un proceso de revisión y actualización del PAAC se recomienda ajustar esta actividad, teniendo en cuenta que la Política de Control Interno fue individualizada y ya no está incluida en la Política de Gestión del Riesgo.</t>
    </r>
  </si>
  <si>
    <t xml:space="preserve">Se realizó presentación a todos los lideres y profesionales que participaron en la escuela de lideres 2022:
Tema #1
Definiciones
Política de administración del riesgo 
Indicadores
Normatividad 
Tema #2
Identificación de riesgos
Valoración del riesgo
Líneas de defensa
Lineamientos sobre los riesgos relacionados con actos de corrupción 
</t>
  </si>
  <si>
    <t>Presentación (power point)
Listado de asistencia virtual 
Listado de asistencia presencia
Pretest - postest</t>
  </si>
  <si>
    <r>
      <rPr>
        <b/>
        <sz val="15"/>
        <color indexed="8"/>
        <rFont val="Arial Narrow"/>
        <family val="2"/>
      </rPr>
      <t xml:space="preserve">Subcomponente 2
</t>
    </r>
    <r>
      <rPr>
        <sz val="15"/>
        <color indexed="8"/>
        <rFont val="Arial Narrow"/>
        <family val="2"/>
      </rPr>
      <t>Construcción del Mapa de Riesgos de Corrupción</t>
    </r>
  </si>
  <si>
    <t>Revisar los riesgos de corrupción vigencia 2022</t>
  </si>
  <si>
    <t>Oficina Asesora de Desarrollo Institucional (Planeación Estratégica), Líderes y/o gestores de los Procesos</t>
  </si>
  <si>
    <t>Se actualizó la Matriz Institucional de Riesgos de Corrupción frente a todos los lineamientos de la guía de administración del riesgo y diseño de controles en entidades públicas versiones 4 y 5 
Una vez actualizada la matriz se realizaron las siguientes actividades:
- Se presenta a todos los lideres de los procesos de la Subred.
- Se envía cronograma y actividades de trabajo mediante correo electrónico a los procesos que inicialmente cuentan con riesgos de corrupción en la entidad.
- Se realiza reuniones por proceso y se priorizan los que tienen riesgos de corrupción.</t>
  </si>
  <si>
    <t xml:space="preserve">Matriz Institucional de Riesgos de Corrupción 01-01-FO-0014
- Acta de Reunión "Presentación Matriz Institucional de Riesgos" 31-03-22
- Presentación (Power Point) 31-03-22
- Listado de asistencia 31-03-22
- Listado de asistencia 21, 25, 26, 28 de marzo 2022
- Correos Electrónicos a las áreas de: Jurídica, Gestión del Riesgo, TICs, Contratación, Financiera. 
- Grabaciones de las reuniones con los colaboradores de los procesos anteriormente mencionados. </t>
  </si>
  <si>
    <t>Se evidenció acta del 31-mar-2022 cuyo objetivo fue presentar la matriz institucional de riesgos y la metodología de administración del riesgo, pantallazo de correos electrónicos enviados a los cinco procesos que tienen identificados riesgos de corrupción, listados de asistencia y cuatro videos "revisión matriz de riesgos institucional" con los procesos, excepto TICs.</t>
  </si>
  <si>
    <t>Se realiza verificación sobre la materialización de los riesgos de corrupción con los 6 procesos de la subred y 5 de ellos no tiene materialización alguna. (pantallazos de las respuestas por proceso)
Para el riesgo de Talento humano se identifico materialización del riesgo y se efectúa plan de contingencia y la debida investigación frente al caso, para ello se solicito información, actividades y soportes, se realiza presentación (diapositiva 27) con el fin de mostrar las acciones correctivas y acciones de contingencia establecidas) (pantallazo correo de solitud de información. 
Se revisaron los riesgos de corrupción con la Veeduría Distrital con el fin de mostrar la gestión que viene realizando el Eje de Gestión del Riesgo frente a la identificación de los riesgos con posibles actos de corrupción y soborno. 
De igual forma se les presenta la metodología de identificación, las matrices institucionales, y la política de riesgos.
Se realizó un trabajo en conjunto para determinar que riesgos institucionales a parte de los riesgos de corrupción puede tener actos de soborno.</t>
  </si>
  <si>
    <t>5 pantallazos de las respuestas de los procesos frente a materialización 
1 pantallazo del correo enviado a todos los procesos
1 pantallazo de correo de TH - Solicitud de información
Presentación Comité 
Acta de Reunión 19/05/22
Matriz Institucional de Riesgos 01-01-FO-0005 (Soborno)
Matriz Institucional de Riesgos de corrupción 01-01-FO-0014</t>
  </si>
  <si>
    <t xml:space="preserve">La meta esperada eran 18 mesas de trabajo para revisión de mapa de riesgos de corrupción; aportan como evidencia de cumplimiento Acta de proyecto sobre gobierno corporativo, transparencia y DD.HH. en empresas distritales Acta No. 1, matriz institucional de riesgos 2022 - soborno, matriz de riesgos de corrupción 2022,  ocho pantallazos de las comunicaciones de los procesos  frente a la materialización del riesgo, presentación en power point  del eje de riesgo y siete listados de asistencia que registran tema de reunión "matriz de riesgos de corrupción". No aportan  evidencia  de las mesa de trabajo. </t>
  </si>
  <si>
    <t>Exponer en la página web los riesgos de corrupción vigencia 2022</t>
  </si>
  <si>
    <t>Publicación de los riesgos de corrupción vigencia 2022 en la página web</t>
  </si>
  <si>
    <t>La matriz Institucional de Riesgos de corrupción se encuentra publicada en la página de la Subred Integrada de Servicios de Salud Sur Occidente E.S.E. - en el modulo de transparencia y acceso a la información pública - 6.1 Plan Anticorrupción y de Atención al Ciudadano.</t>
  </si>
  <si>
    <t>https://www.subredsuroccidente.gov.co/transparencia/planeacion/politicas-lineamientos-manuales</t>
  </si>
  <si>
    <r>
      <t>Se evidenció publicación en página web de la Entidad del mapa de riesgos de corrupción 2022 (</t>
    </r>
    <r>
      <rPr>
        <i/>
        <sz val="15"/>
        <rFont val="Arial Narrow"/>
        <family val="2"/>
      </rPr>
      <t>Ruta: Transparencia y Acceso a la Información Pública / numeral 6.1 Políticas, lineamientos y manuales / Plan Anticorrupción y de Atención al Ciudadano / 2022</t>
    </r>
    <r>
      <rPr>
        <sz val="15"/>
        <rFont val="Arial Narrow"/>
        <family val="2"/>
      </rPr>
      <t>).</t>
    </r>
  </si>
  <si>
    <t>No aplica para este corte</t>
  </si>
  <si>
    <t>Aunque la fecha programada de ejecución de la actividad fue "Cuatrimestral", es decir, en cada uno de los tres cuatrimestres del año, el seguimiento reportado por el área de Planeación Estratégica indica que "No aplica para este corte", lo cual no es coherente con dicha fecha de ejecución.</t>
  </si>
  <si>
    <t xml:space="preserve">Se realiza presentación y mesa de trabajo con la comunidad sobre los siguientes temas:
Presentación Matriz institucional de Riesgos
Líneas de defensa
Procesos con riesgos de corrupción
Identificación Riesgos de corrupción
Presentación y trabajo de riesgos de corrupción
Actualización mapa de riegos
Riesgo Inherente VS Riesgos Residual
Porcentajes de efectividad de los riesgos de corrupción </t>
  </si>
  <si>
    <t xml:space="preserve">Presentación Comunidad 14/07/22
Acta de reunión Capacitación comunidad 14/07/22
Pretest Comunidad </t>
  </si>
  <si>
    <t xml:space="preserve">Las evidencias aportadas corresponden al trabajo con las formas de participación; sin embargo, la meta o producto es "realizar mesas de trabajo con los procesos que se vean involucrados en la modificación de los riesgos de corrupción". Aportan como evidencia *Acta "Realizar sesión de capacitación con la Formas e Instancias de Participación Social en Salud de la Subred Integrada de Servicios de Salud Sur Occidente E.S.E.", temas tratados: Socialización Política Pública Distrital de Servicio a la Ciudadanía, Socialización Portafolio de Servicio, Socialización Riegos de Corrupción, Política de Prevención de Consumo de Alcohol, Tabaco y Otras Sustancias Psicoactivas SPA, Intervención de la Comunidad y Post Test. </t>
  </si>
  <si>
    <t>Realizar avance en la metodología para riesgos SARLAFT, en el marco y criterios que emita la Secretaria Distrital.</t>
  </si>
  <si>
    <t>Presentar desarrollo de actividades que emita la Secretaria Distrital en la implementación de SARLAFT.</t>
  </si>
  <si>
    <t>Oficina Asesora de Desarrollo Institucional (Planeación Estratégica)- Oficial de Cumplimiento SARLAF</t>
  </si>
  <si>
    <t>I, II Cuatrimestral</t>
  </si>
  <si>
    <t>Las normas que dan regulación aplicable a la Subred integrada de Servicios de Salud Sur Occidente E.S.E. para la Administración y Gestión del Riesgo del Lavado Activos y Financiamiento del Terrorismo (SARLAFT) son las siguientes:
• Circular Externa 009 del 21 de abril de 2016, emitida por la Superintendencia Nacional de Salud, “Por medio del cual se realiza la implementación del Sistema de Administración de Lavado de Activo y Financiación de Terrorismo (SARLAFT)”.
• Acuerdo 024 de 2016 de la Subred Integrada de Servicios de Salud Sur Occidente E.S.E., “Por el cual se establece la Política para la Prevención y Control del Riesgo de Lavado de Activos y Financiación del Terrorismo (LA/FT) en la Subred Integrada de Servicios de Salud Sur Occidente ESE”
• Acuerdo 039 de 2019, de la Subred Integrada de Servicios de Salud Sur Occidente E.S.E. “Por medio del cual se modifica parcialmente el Acuerdo 024 de 14 de diciembre de 2016 por el cual se estable la Política para la Prevención y Control del Riesgo de Lavado de Activos y Financiación del Terrorismo (LA/FT) en la Subred Integrada de Servicios de Salud Sur Occidente ESE”
• Acuerdo 059 de 2019 de la Subred Integrada de Servicios de Salud Sur Occidente E.S.E., “Por el cual se establecen los procedimientos para el Sistema de Administración y Gestión del Riesgo de Lavado de Activos y Financiamiento del Terrorismo (SARLAFT) de la Subred Integrada de Servicios de Salud Sur Occidente ESE”
• Manual del Sistema de Administración del Riesgo, Lavado de Activos y Financiación del Terrorismo de la Subred Integrada de Servicios de Salud Sur Occidente E.S.E.
De acuerdo con lo establecido en la Circular Externa 09 del 21 de abril de 2016 de la Superintendencia Nacional de Salud y acorde con lo estipulado en el Manual del Sistema de Administración del Riesgo, Lavado de Activos y Financiación del Terrorismo de la Entidad el Oficial de Cumplimiento de la Subred realiza las siguientes actividades:
ACTIVIDADES INTERNAS:
• Presenta a la Junta Directiva de la Subred, Informativo mensual sobre el seguimiento de las actividades realizadas y dos (2) veces al año Informe de la Gestión realizada.
• Se encuentra en ejecución contrato de prestación de servicios con la firma SARLAFT DE COLOMBIA SARLAFCOL S.A.S.,  cuyo objeto es “Contratar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 con el propósito de realizar  la debida diligencia a los clientes, proveedores, contratistas y usuarios con los que cuenta a la fecha con una relación contractual y/o comercial.</t>
  </si>
  <si>
    <t>Informe SARLAFT Enero 
Informe SARLAFT Febrero
Informe SARLAFT Marzo	
Reportes Enero
Reportes Febrero
Reportes Marzo</t>
  </si>
  <si>
    <t xml:space="preserve">Se evidenciaron los informes de SARLAFT de los períodos enero a marzo de 2022 presentados por la Oficial de Cumplimiento SARLAFT de la Subred Sur Occidente y los respectivos reportes de operaciones sospechosas, de proveedores, de procedimientos y la carta de tesorería de cada período antes mencionado. </t>
  </si>
  <si>
    <t>Se da cumplimiento a las siguientes normas que regulan a la Subred Integrada de Servicios de Salud Sur Occidente E.S.E. para la Administración y Gestión del Riesgo del Lavado Activos y Financiamiento del Terrorismo (SARLAFT):
• Circular Externa 009 del 21 de abril de 2016
• Acuerdo 024 de 2016 de la Subred Integrada de Servicios de Salud Sur Occidente E.S.E.
• Acuerdo 039 de 2019, de la Subred Integrada de Servicios de Salud Sur Occidente E.S.E. 
• Acuerdo 059 de 2019 de la Subred Integrada de Servicios de Salud Sur Occidente E.S.E. 
• Manual del Sistema de Administración del Riesgo, Lavado de Activos y Financiación del Terrorismo de la Subred Integrada de Servicios de Salud Sur Occidente E.S.E.
De acuerdo con lo establecido a lo anterior, la Subred realiza las siguientes actividades:
ACTIVIDADES INTERNAS:
• Presenta a la Junta Directiva de la Subred, Informativo mensual sobre el seguimiento de las actividades realizadas y dos (2) veces al año Informe de la Gestión realizada.
• Se presentan los reportes mensuales ante la UIAF.
• Se encuentra en ejecución contrato de prestación de servicios con la firma SARLAFT DE COLOMBIA SARLAFCOL S.A.S.,  cuyo objeto es “Contratar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 con el propósito de realizar  la debida diligencia a los clientes, proveedores, contratistas y usuarios con los que cuenta a la fecha con una relación contractual y/o comercial.</t>
  </si>
  <si>
    <t>Informe SARLAFT Abril
Informe SARLAFT Mayo
Informe SARLAFT Junio
Informe SARLAFT Julio
Reportes Abril
Reportes Mayo
Reportes Junio
Reportes Julio</t>
  </si>
  <si>
    <t>Se evidencian informes y reportes  SARLAFT de abril a julio de 2022, no hay informe y reporte del mes de agosto de 2022.
Los procedimientos institucionales relacionados con SARLAF código 11-04-PR-00004 y 11-04-PR-0005 se encuentran en versión del año 2018; se recomienda a la entidad hacer revisión de los procedimientos y riesgos de SARLAFT y tener en cuenta las circulares externas de la Superintendencia Nacional de Salud, en las cuales se encuentran instrucciones relativas a la gestión del riesgo: Circular externa 20211700000005-5 de  2021, Instrucciones generales relativas al subsistema de administración del riesgo de corrupción, opacidad y fraude (SICOF) y Circular externa 20211700000004-5 de 2021, Por la cual se imparten instrucciones generales relativas al código de conducta y de buen gobierno organizacional, el sistema integrado de gestión de riesgos y a sus subsistemas de administración de riesgos.</t>
  </si>
  <si>
    <t>2.5</t>
  </si>
  <si>
    <t>Revisar los mapas de riesgos de corrupción y sus respectivos controles de los procesos de la entidad de acuerdo con los lineamientos establecidos por el DAFP.</t>
  </si>
  <si>
    <t xml:space="preserve">Mapas de riesgos de corrupción de los procesos actualizados. </t>
  </si>
  <si>
    <r>
      <t xml:space="preserve">Se revisaron y ajustaron inicialmente los procesos que contaban con riesgos de corrupción en las vigencias anteriores, con el fin de priorizar esta actividad y dar cumplimiento a los lineamientos dados por la normatividad aplicable al PAAC
De igual forma se alinea con la metodología del DAFP, en cuanto a:
Identificación del Riesgo 
Evaluación del riesgo 
</t>
    </r>
    <r>
      <rPr>
        <b/>
        <sz val="15"/>
        <color indexed="8"/>
        <rFont val="Arial Narrow"/>
        <family val="2"/>
      </rPr>
      <t xml:space="preserve">Análisis y diseño de controles de controles </t>
    </r>
    <r>
      <rPr>
        <sz val="15"/>
        <color indexed="8"/>
        <rFont val="Arial Narrow"/>
        <family val="2"/>
      </rPr>
      <t xml:space="preserve">
Valoración de riesgo
Plan de Acción 
Autocontrol 
Dentro de esta revisión de la metodología DAFP se ajustó el diseño de los controles (Responsable, acción y complemento); de igual forma, la matriz cuenta con ATRIBITOS DE EFICIENCIA cuantitativa (Tipo e Implementación) y cualitativa (Documentación, Frecuencia y Evidencia) parámetros que se realizan una vez esté diseñado el control frente al Riesgo identificado, como se evidencia en la Matriz y el Aplicativo ALMERA </t>
    </r>
  </si>
  <si>
    <r>
      <t xml:space="preserve">Matriz Institucional de Riesgos de Corrupción </t>
    </r>
    <r>
      <rPr>
        <b/>
        <sz val="15"/>
        <color indexed="8"/>
        <rFont val="Arial Narrow"/>
        <family val="2"/>
      </rPr>
      <t>01-01-FO-0014</t>
    </r>
    <r>
      <rPr>
        <sz val="15"/>
        <color indexed="8"/>
        <rFont val="Arial Narrow"/>
        <family val="2"/>
      </rPr>
      <t xml:space="preserve">
Los procesos que inicialmente identificaron riesgos de corrupción y que tiene controles establecidos con los lineamientos del DAFP son:
</t>
    </r>
    <r>
      <rPr>
        <b/>
        <sz val="15"/>
        <color indexed="8"/>
        <rFont val="Arial Narrow"/>
        <family val="2"/>
      </rPr>
      <t xml:space="preserve">- Jurídica </t>
    </r>
    <r>
      <rPr>
        <sz val="15"/>
        <color indexed="8"/>
        <rFont val="Arial Narrow"/>
        <family val="2"/>
      </rPr>
      <t xml:space="preserve">
</t>
    </r>
    <r>
      <rPr>
        <i/>
        <u/>
        <sz val="15"/>
        <color rgb="FF0070C0"/>
        <rFont val="Arial Narrow"/>
        <family val="2"/>
      </rPr>
      <t>https://sgi.almeraim.com/sgi/secciones/index.php?a=procesos&amp;option=evaluarControles&amp;evaControl_id=73&amp;id_proceso=8477&amp;id_sistema=37</t>
    </r>
    <r>
      <rPr>
        <sz val="15"/>
        <color indexed="8"/>
        <rFont val="Arial Narrow"/>
        <family val="2"/>
      </rPr>
      <t xml:space="preserve">
</t>
    </r>
    <r>
      <rPr>
        <b/>
        <sz val="15"/>
        <color indexed="8"/>
        <rFont val="Arial Narrow"/>
        <family val="2"/>
      </rPr>
      <t>-  Gestión del Riesgos</t>
    </r>
    <r>
      <rPr>
        <sz val="15"/>
        <color indexed="8"/>
        <rFont val="Arial Narrow"/>
        <family val="2"/>
      </rPr>
      <t xml:space="preserve">
</t>
    </r>
    <r>
      <rPr>
        <i/>
        <u/>
        <sz val="15"/>
        <color rgb="FF0070C0"/>
        <rFont val="Arial Narrow"/>
        <family val="2"/>
      </rPr>
      <t xml:space="preserve">https://sgi.almeraim.com/sgi/secciones/index.php?a=procesos&amp;option=evaluarControles&amp;evaControl_id=74&amp;id_proceso=8834&amp;id_sistema=37
</t>
    </r>
    <r>
      <rPr>
        <b/>
        <sz val="15"/>
        <rFont val="Arial Narrow"/>
        <family val="2"/>
      </rPr>
      <t xml:space="preserve">- Financiera </t>
    </r>
    <r>
      <rPr>
        <sz val="15"/>
        <rFont val="Arial Narrow"/>
        <family val="2"/>
      </rPr>
      <t xml:space="preserve">
</t>
    </r>
    <r>
      <rPr>
        <i/>
        <u/>
        <sz val="15"/>
        <color rgb="FF0070C0"/>
        <rFont val="Arial Narrow"/>
        <family val="2"/>
      </rPr>
      <t xml:space="preserve">https://sgi.almeraim.com/sgi/secciones/index.php?a=procesos&amp;option=evaluarControles&amp;evaControl_id=76&amp;id_proceso=8882&amp;id_sistema=37
</t>
    </r>
    <r>
      <rPr>
        <b/>
        <sz val="15"/>
        <rFont val="Arial Narrow"/>
        <family val="2"/>
      </rPr>
      <t>-TICS</t>
    </r>
    <r>
      <rPr>
        <i/>
        <u/>
        <sz val="15"/>
        <color rgb="FF0070C0"/>
        <rFont val="Arial Narrow"/>
        <family val="2"/>
      </rPr>
      <t xml:space="preserve">
https://sgi.almeraim.com/sgi/secciones/index.php?a=procesos&amp;option=evaluarControles&amp;evaControl_id=77&amp;id_proceso=8538&amp;id_sistema=37
</t>
    </r>
    <r>
      <rPr>
        <b/>
        <sz val="15"/>
        <rFont val="Arial Narrow"/>
        <family val="2"/>
      </rPr>
      <t>- Contratación</t>
    </r>
    <r>
      <rPr>
        <i/>
        <u/>
        <sz val="15"/>
        <color rgb="FF0070C0"/>
        <rFont val="Arial Narrow"/>
        <family val="2"/>
      </rPr>
      <t xml:space="preserve">
https://sgi.almeraim.com/sgi/secciones/index.php?a=procesos&amp;option=evaluarControles&amp;evaControl_id=75&amp;id_proceso=8511&amp;id_sistema=37</t>
    </r>
  </si>
  <si>
    <t>En la vigencia 2022 la Entidad migró las matrices de riesgos de corrupción al nuevo formato "Matriz institucional de riesgos de corrupción" (Código  01-01-FO-0014) versión 1 del 2022-03-24 y se encuentra en ajustes para que todos los campos del formato puedan ser incluidos dentro del aplicativo Almera, presentando una combinación de la metodología indicada en las Guías sobre Riesgos de la Función Pública (versión 4 de 2018 y Versión 5 de 2020). Con relación a los controles, la Entidad expone la metodología de la versión 5 de 2020, indicando el tipo de control (preventivo, detectivo y correctivo), implementación (manual o automático), documentación (documentado y sin documentar), frecuencia (continua, aleatoria) y evidencia (con registro y sin registro).</t>
  </si>
  <si>
    <r>
      <t xml:space="preserve">Se revisa el mapa de Riesgos de corrupción para el segundo cuatrimestre y bajo estos parámetros de diseño de los controles se diseña un formato para la verificación de los controles </t>
    </r>
    <r>
      <rPr>
        <b/>
        <sz val="15"/>
        <color indexed="8"/>
        <rFont val="Arial Narrow"/>
        <family val="2"/>
      </rPr>
      <t xml:space="preserve">01-01-FO-0016 </t>
    </r>
    <r>
      <rPr>
        <sz val="15"/>
        <color indexed="8"/>
        <rFont val="Arial Narrow"/>
        <family val="2"/>
      </rPr>
      <t>aprobado y cargado en el sistema documental del proceso de Direccionamiento estratégico.
Conforme a lo establecido en dicho formato se verificaron los controles diseñados para cada riesgo de los procesos que contiene esta tipología de riesgos.</t>
    </r>
  </si>
  <si>
    <t>Formato de verificación de controles 01-01-FO-0016 (Aprobado y codificado por el área de calidad Calidad)
01-01-FO-0016 Verificación diseño de controles V1 R. Corrupción (análisis de controles de los riesgos de corrupción)</t>
  </si>
  <si>
    <t>La entidad cuenta con  matriz de riesgos de corrupción donde se evidencia la identificación de nueve ( 9 ) riesgos de corrupción con corte a 31 de agosto de 2022.
Como evidencia del cumplimiento de los mapas de riesgos de corrupción actualizados y la revisión de sus respectivos controles, se suministró: *Formato de VERIFICACIÓN DISEÑO DE CONTROLES diligenciado (Evaluación cuantitativa y cualitativa); sin embargo, en dicho formato no registran, en el instructivo, el responsable de la evaluación y no incluyen la totalidad de criterios para la valoración y diseño de controles, tal como lo establece la Guía para la administración del riesgo y el diseño de controles en entidades públicas versión 4 de Octubre de 2018, del Departamento Administrativo de la Función Pública. El diseño del control debe incluir responsable, periodicidad, propósito, cómo se realiza la actividad de control, indicar qué pasa con las observaciones o desviaciones resultantes de ejecutar el control y debe dejar evidencia de la ejecución del control, permitiendo determinar que el control está bien diseñado para mitigar el riesgo.
Adicionalmente, en la revisión de los riesgos de corrupción y sus controles, se recomienda a la Entidad, tener en cuenta la evaluación cuatrimestral de la Oficina de Control Interno, registrada en la matriz de seguimiento del mapa de riesgos de corrupción - MRC, la cual forma parte del seguimiento del PAAC del I y II cuatrimestre.
De acuerdo con la información suministrada por la segunda línea de defensa, el "Formato de verificación diseño de controles" es diligenciado por el autocontrol.</t>
  </si>
  <si>
    <t>2.6</t>
  </si>
  <si>
    <t>Consolidar el Mapa de Riesgos de Corrupción de la entidad para la vigencia 2022.</t>
  </si>
  <si>
    <t>Mapa de Riesgos de Corrupción consolidado.</t>
  </si>
  <si>
    <t>Se consolida el Mapa de Riesgos de Corrupción.</t>
  </si>
  <si>
    <r>
      <t xml:space="preserve">Matriz Institucional de Riesgos de corrupción </t>
    </r>
    <r>
      <rPr>
        <b/>
        <sz val="15"/>
        <color indexed="8"/>
        <rFont val="Arial Narrow"/>
        <family val="2"/>
      </rPr>
      <t>01-01-FO-0014</t>
    </r>
    <r>
      <rPr>
        <sz val="15"/>
        <color indexed="8"/>
        <rFont val="Arial Narrow"/>
        <family val="2"/>
      </rPr>
      <t xml:space="preserve">
Aplicativo ALMERA 
</t>
    </r>
    <r>
      <rPr>
        <i/>
        <u/>
        <sz val="15"/>
        <color rgb="FF0070C0"/>
        <rFont val="Arial Narrow"/>
        <family val="2"/>
      </rPr>
      <t>https://sgi.almeraim.com/sgi/seguimiento/?nosgim</t>
    </r>
  </si>
  <si>
    <t>Aportan como evidencia Mapa de Riesgos de Corrupción 2022 consolidado, archivo Excel, publicado en página web.</t>
  </si>
  <si>
    <t>Matriz Institucional de Riesgos de corrupción 01-01-FO-0014
Aplicativo ALMERA 
https://subredsuroccidente.gov.co/planeacion-2/</t>
  </si>
  <si>
    <t>Aportan como evidencia Mapa de Riesgos de Corrupción 2022 consolidado y registrado en el aplicativo Almera.</t>
  </si>
  <si>
    <r>
      <rPr>
        <b/>
        <sz val="15"/>
        <color indexed="8"/>
        <rFont val="Arial Narrow"/>
        <family val="2"/>
      </rPr>
      <t>Subcomponente 3</t>
    </r>
    <r>
      <rPr>
        <sz val="15"/>
        <color indexed="8"/>
        <rFont val="Arial Narrow"/>
        <family val="2"/>
      </rPr>
      <t xml:space="preserve">
Consulta y divulgación </t>
    </r>
  </si>
  <si>
    <t xml:space="preserve">Publicar los Riesgos de Corrupción identificados en  formato reutilizable (EXCEL) en página web de la Subred </t>
  </si>
  <si>
    <t>Mapa de Riesgos de Corrupción publicada en la página web.</t>
  </si>
  <si>
    <t>La Matriz Institucional de Riesgos de Corrupción se encuentra publicada en la página de la Subred Integrada de Servicios de Salud Sur Occidente E.S.E. - en el módulo de Transparencia y Acceso a la Información Pública - 6.1 Plan Anticorrupción y de Atención al Ciudadano.</t>
  </si>
  <si>
    <r>
      <t>Se evidenció la publicación en página web de la Entidad del mapa de riesgos de corrupción 2022 en archivo reutilizable o editable formato Excel (</t>
    </r>
    <r>
      <rPr>
        <i/>
        <sz val="15"/>
        <rFont val="Arial Narrow"/>
        <family val="2"/>
      </rPr>
      <t>Ruta: Transparencia y Acceso a la Información Pública / numeral 6.1 Políticas, lineamientos y manuales / Plan Anticorrupción y de Atención al Ciudadano / 2022</t>
    </r>
    <r>
      <rPr>
        <sz val="15"/>
        <rFont val="Arial Narrow"/>
        <family val="2"/>
      </rPr>
      <t>).</t>
    </r>
  </si>
  <si>
    <r>
      <t xml:space="preserve">Presentar  Mapa de Riesgos de Corrupción en el </t>
    </r>
    <r>
      <rPr>
        <sz val="15"/>
        <rFont val="Arial Narrow"/>
        <family val="2"/>
      </rPr>
      <t>Comité Institucional de Gestión y Desempeño.</t>
    </r>
  </si>
  <si>
    <t>Presentación realizada en Comités</t>
  </si>
  <si>
    <r>
      <t xml:space="preserve">Se presenta Mapa de Riesgos de Corrupción al comité 
1. Verificación del quórum
2. Revisión de Compromisos
3. Resultados Índice Desempeño FURAG vig 2021
4. Plan de Trabajo MIPG 2022
5. Actualización Manual de Políticas
</t>
    </r>
    <r>
      <rPr>
        <b/>
        <sz val="15"/>
        <color indexed="8"/>
        <rFont val="Arial Narrow"/>
        <family val="2"/>
      </rPr>
      <t>6. Actualización Riesgos Institucional – modificaciones PAAC</t>
    </r>
    <r>
      <rPr>
        <sz val="15"/>
        <color indexed="8"/>
        <rFont val="Arial Narrow"/>
        <family val="2"/>
      </rPr>
      <t xml:space="preserve">
7. Varios</t>
    </r>
  </si>
  <si>
    <t xml:space="preserve">Acta comité
Listado de asistencia </t>
  </si>
  <si>
    <t>Aportan acta del Comité Institucional de Gestión y Desempeño de fecha 15 de junio de 2022; sin embargo, su contenido no describe los riesgos de corrupción presentados al comité sino que presenta una imagen (página 10) que por su contenido podría corresponder al mapa de riesgos de corrupción de la entidad, por lo tanto, es necesario mejorar la descripción de los temas tratados en los comités, en este caso, la descripción de los riesgos de corrupción contenidos en el mapa y presentados al comité, tal como lo indica la actividad.
De otra parte, el acta aportada carece de validez debido a que no está firmada por la presidente y la secretaria técnica del comité, incumpliéndose lo establecido en la Resolución 0222 del 5-abr-2022 "Por medio de la cual se integra y se establece el reglamento de funcionamiento del comité institucional de gestión y desempeño de la Subred Integrada de Servicios de Salud Sur Occidente ESE", artículo 5 "Obligaciones de los integrantes del Comité" numeral 2. "Suscribir las actas de cada sesión (presidente y secretario técnico del comité", y artículo 9. "Funciones de la Secretaría Técnica del Comité (...)" numeral 4. "Redactar las actas de las reuniones, informes y demás documentos, y coordinar con la Presidencia su suscripción."</t>
  </si>
  <si>
    <t>Socializar el Mapa de Riesgos de Corrupción a las partes interesadas. (de acuerdo a la priorización y definición de los mismos  para cumplir con esta actividad)</t>
  </si>
  <si>
    <t>Socializar al 100% de los procesos los riesgos de corrupción de la Subred y realizar el despliegue a las partes a través de los mecanismos que se consideren pertinentes (Publicaciones intranet, correos electrónicos y  otros espacios definidos para tal fin)</t>
  </si>
  <si>
    <t>Lideres de Procesos Institucionales; Oficina Asesora de Comunicaciones y Oficina Asesora de Desarrollo Institucional
(Planeación Estratégica) y directores</t>
  </si>
  <si>
    <t>Para este primer cuatrimestre se realiza la publicación de los riesgos de corrupción 2022 en los siguientes espacios:
Modulo de transparencia y acceso a la información publica - 6.1 Plan Anticorrupción y de atención al ciudadano.
Surocsito Informa No. 11 – Semana del 28 de marzo al 1 de abril de 2022
Surocsito Informa No. 10 - Semana del 22 al 25 de marzo de 2022</t>
  </si>
  <si>
    <t>Surocsito informa N° 11 (PDF)
https://www.subredsuroccidente.gov.co/transparencia/planeacion/politicas-lineamientos-manuales
Surocsito informa N° 10 (PDF)</t>
  </si>
  <si>
    <t>En la actualidad el mapa de riesgos de corrupción se encuentra publicado en la página web de la Entidad y en el aplicativo Almera, pestaña riesgos.
Aportan evidencia de socialización del PAAC a través de la página web de la Entidad y divulgación por medio de la estrategia Surocsito Informa No.10, el cual cuenta con un enlace que lo vincula al menú de transparencia, numeral 6.1. Políticas, lineamientos y manuales; sin embargo, se requiere mejorar el vínculo para que conduzca directamente al Mapa de Riesgos de Corrupción, y Surocsito Informa No. 11 el cual conduce al aplicativo Almera a las matrices de riesgos de años anteriores, y no es posible visualizar la matriz de riesgos de corrupción actual.</t>
  </si>
  <si>
    <r>
      <t xml:space="preserve">Para este segundo cuatrimestre se realiza la publicación de los riesgos de corrupción 2022 en los siguientes espacios:
Modulo de transparencia y acceso a la información publica - Plan Anticorrupción y de atención al ciudadano. 
Surocito Informa </t>
    </r>
    <r>
      <rPr>
        <b/>
        <sz val="15"/>
        <color indexed="8"/>
        <rFont val="Arial Narrow"/>
        <family val="2"/>
      </rPr>
      <t xml:space="preserve">No. 28 – Semana del 01 de agosto al 05 de agosto de 2022
Intranet - Surocsito informa </t>
    </r>
  </si>
  <si>
    <r>
      <t>Se aporta como evidencia el “Boletín Surocsito N° 28 - Semana del 01 al 05 de agosto de 2022”; no obstante, revisado el contenido de este boletín se observa que no se está socializando el mapa de riesgos de corrupción de la entidad (tal como se estableció la actividad y meta), toda vez que, el equipo de Planeación Estratégica está invitando a los destinatarios a hacer uso de tres (3) formatos que se encuentran en el aplicativo Almera, entre ellos, el de la matriz de riesgos institucionales, así: “</t>
    </r>
    <r>
      <rPr>
        <i/>
        <sz val="15"/>
        <rFont val="Arial Narrow"/>
        <family val="2"/>
      </rPr>
      <t>Para el control y manejo de los riesgos institucionales, el equipo de Planeación Estratégica los invita a hacer uso de los siguientes documentos, que podrás encontrar al ingresar al aplicativo Almera. • Matriz de riesgos institucionales (Código 01-01-FO-005) • Verificación de actividades fraudulentas (Código 01-01-FO-0015) • Verificación de diseño de controles (Código 01-01-FO-0016) Así, podrás verificar cada control establecido, fortalecer su efectividad y evitar una posible materialización del riesgo.</t>
    </r>
    <r>
      <rPr>
        <sz val="15"/>
        <rFont val="Arial Narrow"/>
        <family val="2"/>
      </rPr>
      <t>” Este mismo contenido fue socializado a través de la intranet el 5 de agosto de 2022.
Producto de la socialización de resultados preliminares de este seguimiento por parte de la Oficina de Control Interno, el área de Planeación Estratégica realizó corrección de la publicación en la página web de la matriz de riesgos de corrupción</t>
    </r>
    <r>
      <rPr>
        <i/>
        <sz val="15"/>
        <rFont val="Arial Narrow"/>
        <family val="2"/>
      </rPr>
      <t xml:space="preserve"> (Ruta: Transparencia y Acceso a la Información / 4. Planeación / 4.3 Plan de Acción / 2022)</t>
    </r>
    <r>
      <rPr>
        <sz val="15"/>
        <rFont val="Arial Narrow"/>
        <family val="2"/>
      </rPr>
      <t>; sin embargo, el formato utilizado presenta fecha de aprobación de marzo de 2022 y la página web reporta fecha de expedición febrero de 2022, es decir, una fecha anterior a la de aprobación del formato, situación que genera duda razonable sobre el control de los documentos publicados, fecha de publicación y fecha de expedición. 
Los riesgos de corrupción se encuentran registrados en el aplicativo Almera; no obstante lo anterior, al consultarlo a través de la búsqueda de documentos se observa el mapa de riesgos del año 2020.</t>
    </r>
  </si>
  <si>
    <r>
      <rPr>
        <b/>
        <sz val="15"/>
        <color indexed="8"/>
        <rFont val="Arial Narrow"/>
        <family val="2"/>
      </rPr>
      <t>Subcomponente 4</t>
    </r>
    <r>
      <rPr>
        <sz val="15"/>
        <color indexed="8"/>
        <rFont val="Arial Narrow"/>
        <family val="2"/>
      </rPr>
      <t xml:space="preserve">
Monitoreo y revisión</t>
    </r>
  </si>
  <si>
    <t xml:space="preserve">Realizar seguimiento de autocontrol a la gestión de los Riesgos de corrupción </t>
  </si>
  <si>
    <t>Mapa de riesgos de corrupción con seguimiento de autocontrol por el 100% de los procesos que aplique</t>
  </si>
  <si>
    <t>Lideres de Procesos Institucionales</t>
  </si>
  <si>
    <t xml:space="preserve">Cada uno de los procesos de la Subred que identificaron riesgos de corrupción realizaron el debido autocontrol a la gestión mensualmente (análisis y cargue de soportes)  </t>
  </si>
  <si>
    <t>Autocontrol de primera línea de defensa (Lideres y Gestores), se encuentra en el Aplicativo Almera Modulo de Riesgos. 
- Jurídica 
https://sgi.almeraim.com/sgi/secciones/index.php?a=riesgos&amp;option=ver_riesgo&amp;riesgoid=1070
https://sgi.almeraim.com/sgi/secciones/index.php?a=riesgos&amp;option=ver_riesgo&amp;riesgoid=1072
-  Gestión del Riesgos
https://sgi.almeraim.com/sgi/secciones/index.php?a=riesgos&amp;option=ver_riesgo&amp;riesgoid=1074
- Financiera 
https://sgi.almeraim.com/sgi/secciones/index.php?a=riesgos&amp;option=ver_riesgo&amp;riesgoid=1082
https://sgi.almeraim.com/sgi/secciones/index.php?a=riesgos&amp;option=ver_riesgo&amp;riesgoid=1084
-TICS
https://sgi.almeraim.com/sgi/secciones/index.php?a=riesgos&amp;option=ver_riesgo&amp;riesgoid=1088
- Contratación
https://sgi.almeraim.com/sgi/secciones/index.php?a=riesgos&amp;option=ver_riesgo&amp;riesgoid=1078
https://sgi.almeraim.com/sgi/secciones/index.php?a=riesgos&amp;option=ver_riesgo&amp;riesgoid=1080</t>
  </si>
  <si>
    <t>Se evidencia seguimiento realizado por parte del autocontrol, en el aplicativo Almera (archivo Excel descargado)</t>
  </si>
  <si>
    <t xml:space="preserve">Cada uno de los procesos de la subred que identificaron riesgos de corrupción realizaron el debido autocontrol a la gestión mensualmente (análisis y cargue de soportes)  </t>
  </si>
  <si>
    <t>Autocontrol de primera línea de defensa (Lideres y Gestores), se encuentra en el Aplicativo Almera Módulo de Riesgos. 
- Jurídica 
https://sgi.almeraim.com/sgi/secciones/index.php?a=riesgos&amp;option=ver_riesgo&amp;riesgoid=1070
-  Gestión del Riesgos
https://sgi.almeraim.com/sgi/secciones/index.php?a=riesgos&amp;option=ver_riesgo&amp;riesgoid=1074
- Financiera 
https://sgi.almeraim.com/sgi/secciones/index.php?a=riesgos&amp;option=ver_riesgo&amp;riesgoid=1082
https://sgi.almeraim.com/sgi/secciones/index.php?a=riesgos&amp;option=ver_riesgo&amp;riesgoid=1084
-TICS
https://sgi.almeraim.com/sgi/secciones/index.php?a=riesgos&amp;option=ver_riesgo&amp;riesgoid=1088
- Contratación
https://sgi.almeraim.com/sgi/secciones/index.php?a=riesgos&amp;option=ver_riesgo&amp;riesgoid=1078
https://sgi.almeraim.com/sgi/secciones/index.php?a=riesgos&amp;option=ver_riesgo&amp;riesgoid=1080</t>
  </si>
  <si>
    <t>De acuerdo con la muestra aleatoria revisada por la Oficina de Control Interno, para el periodo comprendido entre abril y julio de 2022 (mejor información disponible al 6/09/2022 fecha del seguimiento), se evidencia que no se cumple al 100% con la revisión periódica mensual oportuna por parte del autocontrol.</t>
  </si>
  <si>
    <t>Realizar monitoreo al seguimiento de autocontrol del mapa de riesgos de corrupción (Segunda línea de defensa)</t>
  </si>
  <si>
    <t>Revisión del seguimiento de autocontrol al Mapa de riesgos de corrupción.</t>
  </si>
  <si>
    <t>Se realiza seguimiento de autocontrol a todos los Riesgos de Corrupción de la Subred por parte del área de Planeación -Líder del Eje de Gestión del Riesgo.</t>
  </si>
  <si>
    <t>Autocontrol de segunda línea de defensa (Líder del Eje de Gestión del Riesgo) se encuentra en el Aplicativo Almera Modulo de Riesgos. 
- Jurídica 
https://sgi.almeraim.com/sgi/secciones/index.php?a=riesgos&amp;option=ver_riesgo&amp;riesgoid=1070
https://sgi.almeraim.com/sgi/secciones/index.php?a=riesgos&amp;option=ver_riesgo&amp;riesgoid=1072
-  Gestión del Riesgos
https://sgi.almeraim.com/sgi/secciones/index.php?a=riesgos&amp;option=ver_riesgo&amp;riesgoid=1074
- Financiera 
https://sgi.almeraim.com/sgi/secciones/index.php?a=riesgos&amp;option=ver_riesgo&amp;riesgoid=1082
https://sgi.almeraim.com/sgi/secciones/index.php?a=riesgos&amp;option=ver_riesgo&amp;riesgoid=1084
-TICS
https://sgi.almeraim.com/sgi/secciones/index.php?a=riesgos&amp;option=ver_riesgo&amp;riesgoid=1088
- Contratación
https://sgi.almeraim.com/sgi/secciones/index.php?a=riesgos&amp;option=ver_riesgo&amp;riesgoid=1078
https://sgi.almeraim.com/sgi/secciones/index.php?a=riesgos&amp;option=ver_riesgo&amp;riesgoid=1080</t>
  </si>
  <si>
    <t>Se evidencia seguimiento realizado por Planeación en el aplicativo Almera (archivo Excel descargado)</t>
  </si>
  <si>
    <t xml:space="preserve">Se realiza seguimiento de autocontrol a todos los Riesgos de Corrupción de la Subred por parte del área de planeación Líder del Eje de Gestión del Riesgo) </t>
  </si>
  <si>
    <t>Se evidencia seguimiento realizado por Planeación en el aplicativo Almera.</t>
  </si>
  <si>
    <t>Publicar las actualizaciones realizadas al Mapa de Riesgos de Corrupción en  la página web de la entidad y en la carpeta compartidos.</t>
  </si>
  <si>
    <t xml:space="preserve">Durante el primer cuatrimestre solo se actualizó una vez el mapa de riesgos institucional de riesgos de corrupción, el cual se encuentra publicado en la página web y que se mencionó en el numeral 2.6. </t>
  </si>
  <si>
    <t>Matriz Institucional de Riesgos de corrupción 01-01-FO-0014</t>
  </si>
  <si>
    <r>
      <t>Se evidenció publicación en la página web de la Entidad del mapa de riesgos de corrupción 2022 (</t>
    </r>
    <r>
      <rPr>
        <i/>
        <sz val="15"/>
        <rFont val="Arial Narrow"/>
        <family val="2"/>
      </rPr>
      <t>Ruta: Transparencia y Acceso a la Información Pública / numeral 6.1 Políticas, lineamientos y manuales / Plan Anticorrupción y de Atención al Ciudadano / 2022</t>
    </r>
    <r>
      <rPr>
        <sz val="15"/>
        <rFont val="Arial Narrow"/>
        <family val="2"/>
      </rPr>
      <t>); no obstante, éste difiere del mapa publicado al 31 de enero de 2022, lo que indica que hubo una actualización durante el primer cuatrimestre, de la cual no se observó evidencia documental de los ajustes, modificaciones o inclusiones realizadas, tal como se indica en las Guías de la Función Pública (versión 4 de 2018 página 26 y versión 5 de 2020 página 66), así: “</t>
    </r>
    <r>
      <rPr>
        <b/>
        <i/>
        <sz val="15"/>
        <rFont val="Arial Narrow"/>
        <family val="2"/>
      </rPr>
      <t>Ajustes y modificaciones</t>
    </r>
    <r>
      <rPr>
        <i/>
        <sz val="15"/>
        <rFont val="Arial Narrow"/>
        <family val="2"/>
      </rPr>
      <t>: se podrán llevar a cabo los ajustes y modificaciones necesarias orientadas a mejorar el mapa de riesgos de corrupción después de su publicación y durante el respectivo año de vigencia. En este caso deberán dejarse por escrito los ajustes, modificaciones o inclusiones realizadas</t>
    </r>
    <r>
      <rPr>
        <sz val="15"/>
        <rFont val="Arial Narrow"/>
        <family val="2"/>
      </rPr>
      <t>.”</t>
    </r>
  </si>
  <si>
    <t xml:space="preserve">Se publica el mapa de riesgos de corrupción en la página Web de la entidad </t>
  </si>
  <si>
    <r>
      <t xml:space="preserve">Matriz Institucional de Riesgos de corrupción </t>
    </r>
    <r>
      <rPr>
        <b/>
        <sz val="15"/>
        <color indexed="8"/>
        <rFont val="Arial Narrow"/>
        <family val="2"/>
      </rPr>
      <t>01-01-FO-0014</t>
    </r>
    <r>
      <rPr>
        <sz val="15"/>
        <color indexed="8"/>
        <rFont val="Arial Narrow"/>
        <family val="2"/>
      </rPr>
      <t xml:space="preserve">
https://subredsuroccidente.gov.co/planeacion-2/</t>
    </r>
  </si>
  <si>
    <r>
      <t>No se evidencia publicación en la página web del mapa de riesgos de corrupción 2022 con el histórico de las modificaciones y su justificación.
Se evidenció publicación en la página web de la Entidad del mapa de riesgos de corrupción 2022 (</t>
    </r>
    <r>
      <rPr>
        <i/>
        <sz val="15"/>
        <color theme="1"/>
        <rFont val="Arial Narrow"/>
        <family val="2"/>
      </rPr>
      <t>Ruta: Transparencia y Acceso a la Información Pública / 4. Planeación / 4.3 Plan de Acción / 2022</t>
    </r>
    <r>
      <rPr>
        <sz val="15"/>
        <color theme="1"/>
        <rFont val="Arial Narrow"/>
        <family val="2"/>
      </rPr>
      <t>); no obstante, éste difiere del mapa publicado al 31 de enero de 2022 y el revisado en el PAAC del primer cuatrimestre, lo que indica que hubo una nueva actualización durante el segundo cuatrimestre, de la cual, no se observó evidencia documental de los ajustes, modificaciones o inclusiones realizadas, tal como se indica en las Guías de la Función Pública (versión 4 de 2018 página 26 y versión 5 de 2020 página 66), así: “Ajustes y modificaciones: “se podrán llevar a cabo los ajustes y modificaciones necesarias orientadas a mejorar el mapa de riesgos de corrupción después de su publicación y durante el respectivo año de vigencia. En este caso deberán dejarse por escrito los ajustes, modificaciones o inclusiones realizadas.”</t>
    </r>
  </si>
  <si>
    <r>
      <rPr>
        <b/>
        <sz val="15"/>
        <color indexed="8"/>
        <rFont val="Arial Narrow"/>
        <family val="2"/>
      </rPr>
      <t xml:space="preserve">Subcomponente 5
</t>
    </r>
    <r>
      <rPr>
        <sz val="15"/>
        <color indexed="8"/>
        <rFont val="Arial Narrow"/>
        <family val="2"/>
      </rPr>
      <t>Seguimiento</t>
    </r>
  </si>
  <si>
    <t>Realizar seguimiento a la gestión de los riesgos de corrupción (Tercera  línea de defensa)</t>
  </si>
  <si>
    <t xml:space="preserve">Informe de seguimiento de riesgos al 100% de los Riesgos de corrupción identificados </t>
  </si>
  <si>
    <t>Acción realizada por la Oficina de Control Interno</t>
  </si>
  <si>
    <t>La Oficina de Control Interno realizó seguimiento a los Mapas de Riesgos de Corrupción con corte al 30-abr-2022, cuyos resultados son comunicados a las partes interesadas mediante el informe de auditoría que consolida el Seguimiento al Plan Anticorrupción y Atención al Ciudadano (PAAC) y Mapa de Riesgos de Corrupción (MRC)</t>
  </si>
  <si>
    <t xml:space="preserve">Actividad a cargo de la Oficina de Control Interno </t>
  </si>
  <si>
    <r>
      <t xml:space="preserve">La Oficina de Control Interno realizó seguimiento a los Mapas de Riesgos de Corrupción con corte a </t>
    </r>
    <r>
      <rPr>
        <sz val="15"/>
        <rFont val="Arial Narrow"/>
        <family val="2"/>
      </rPr>
      <t>31 de julio de 2022 (</t>
    </r>
    <r>
      <rPr>
        <sz val="15"/>
        <color theme="1"/>
        <rFont val="Arial Narrow"/>
        <family val="2"/>
      </rPr>
      <t>mejor información disponible al 5/09/2022) cuyos resultados son comunicados a las partes interesadas mediante el informe de auditoría que consolida el Seguimiento al Plan Anticorrupción y Atención al Ciudadano (PAAC) y Mapa de Riesgos de Corrupción (MRC) del segundo cuatrimestre de 2022.</t>
    </r>
  </si>
  <si>
    <t>NIVEL DE CUMPLIMIENTO</t>
  </si>
  <si>
    <t xml:space="preserve">COMPONENTE 2: Racionalización de Trámites </t>
  </si>
  <si>
    <t xml:space="preserve">Oficina Asesora Desarrollo Institucional (Planeación Estratégica) -  Gestión Documental - </t>
  </si>
  <si>
    <t>Oficina Asesora Desarrollo Institucional (Planeación Estratégica) - Oficina Asesora de Comunicaciones - Oficina de TICS - Oficina de Participación Comunitaria y Atención al Ciudadano</t>
  </si>
  <si>
    <t>NOMBRE DEL TRÁMITE</t>
  </si>
  <si>
    <t>TIPO DE RACIONALIZACIÓN</t>
  </si>
  <si>
    <t>ACCIÓN ESPECÍFICA DE RACIONALIZACIÓN</t>
  </si>
  <si>
    <t>SITUACIÓN ACTUAL</t>
  </si>
  <si>
    <t>DESCRIPCIÓN DE LA MEJORA</t>
  </si>
  <si>
    <t>BENEFICIO AL CIUDADANO Y/O ENTIDAD</t>
  </si>
  <si>
    <t xml:space="preserve">RESPONSABLES </t>
  </si>
  <si>
    <t>Entrega de copia de Historia Clínica de manera electrónica a los usuarios.</t>
  </si>
  <si>
    <t>Tecnológica</t>
  </si>
  <si>
    <t xml:space="preserve">Trámite en línea </t>
  </si>
  <si>
    <t>Los ciudadanos deben acercarse presencialmente a los puntos de atención de la Subred a solicitar los medicamentos y dispositivos médicos.</t>
  </si>
  <si>
    <t>Los usuarios tendrán la posibilidad de acceder a los medicamentos y dispositivos médicos a su domicilio.</t>
  </si>
  <si>
    <t>Evitará desplazamientos y gastos innecesarios al momento de reclamar los medicamentos y dispositivos médicos</t>
  </si>
  <si>
    <t>Dirección de Servicios Complementarios</t>
  </si>
  <si>
    <t xml:space="preserve">III cuatrimestre </t>
  </si>
  <si>
    <t>De acuerdo con la fecha de inicio del trámite y el PAAC 2022, éste no se encuentra programado para seguimiento en el primer cuatrimestre de 2022.</t>
  </si>
  <si>
    <t>Nombre de la entidad:</t>
  </si>
  <si>
    <t xml:space="preserve">SUBRED INTEGRADA DE SERVICIOS DE SALUD SUR OCCIDENTE </t>
  </si>
  <si>
    <t>Orden:</t>
  </si>
  <si>
    <t>Territorial</t>
  </si>
  <si>
    <t>Sector administrativo:</t>
  </si>
  <si>
    <t>null</t>
  </si>
  <si>
    <t>Año vigencia:</t>
  </si>
  <si>
    <t>2022</t>
  </si>
  <si>
    <t>Departamento:</t>
  </si>
  <si>
    <t>Bogotá D.C</t>
  </si>
  <si>
    <t/>
  </si>
  <si>
    <t>Municipio:</t>
  </si>
  <si>
    <t>BOGOTÁ</t>
  </si>
  <si>
    <t>Mejora por implementar</t>
  </si>
  <si>
    <t>Beneficio al ciudadano o entidad</t>
  </si>
  <si>
    <t>60277</t>
  </si>
  <si>
    <t>Dispensación de medicamentos y dispositivos médicos</t>
  </si>
  <si>
    <t>Los ciudadanos deben acercarse presencialmente a los puntos de atención en salud con servicio farmacéutico</t>
  </si>
  <si>
    <t>Los usuarios tendrán la posibilidad de solicitar la entrega de medicamentos a su domicilio</t>
  </si>
  <si>
    <t xml:space="preserve">Ahorro de tiempo, costos y desplazamientos de los usuarios para la obtención de los medicamentos </t>
  </si>
  <si>
    <t>30/04/2022</t>
  </si>
  <si>
    <t>31/12/2022</t>
  </si>
  <si>
    <t>Fuente: SUIT Consolidado estrategia de racionalización de trámites, aportado por el subproceso de Planeación.</t>
  </si>
  <si>
    <t xml:space="preserve"> Gerencia y Comité Directivo.</t>
  </si>
  <si>
    <t>Oficina Asesora Desarrollo Institucional (Planeación Estratégica) - Oficina de participación comunitaria y Atención al Ciudadano - oficina de comunicaciones y TICS</t>
  </si>
  <si>
    <t>Oficina Asesora Desarrollo Institucional (Planeación Estratégica) - Oficina de Participación Comunitaria y Atención al Ciudadano - Oficina Control Interno</t>
  </si>
  <si>
    <r>
      <t xml:space="preserve">Subcomponente </t>
    </r>
    <r>
      <rPr>
        <b/>
        <sz val="15"/>
        <color indexed="8"/>
        <rFont val="Arial Narrow"/>
        <family val="2"/>
      </rPr>
      <t>1</t>
    </r>
    <r>
      <rPr>
        <sz val="15"/>
        <color indexed="8"/>
        <rFont val="Arial Narrow"/>
        <family val="2"/>
      </rPr>
      <t xml:space="preserve">
Información de calidad y en lenguaje comprensible</t>
    </r>
  </si>
  <si>
    <t xml:space="preserve">Oficina de Participación Comunitaria y Atención al Ciudadano </t>
  </si>
  <si>
    <t>Se llevó a cabo la implementación de la Lectura de necesidades bajo el instrumento de grupos focales  (03-01-IN-0013), el cual arrojó resultados de necesidades y expectativas tanto de los usuarios en salas de espera, como de los integrantes de los espacios e instancias de participación social de la Subred Sur Occidente E.S.E. Dichos resultados fueron insumo para la construcción del informe de rendición de cuentas así como también serán fuente de la matriz de necesidades de partes interesadas de la Entidad, correspondiente al I semestre de la vigencia.</t>
  </si>
  <si>
    <t>Resultados lecturas de necesidades</t>
  </si>
  <si>
    <t xml:space="preserve">En los soportes allegados de: "Presentación diálogos ciudadanos" y "Acta de reunión Diálogos Ciudadanos" que fue llevada a cabo el 18 de marzo de 2022, se evidenció la realización de reuniones con las formas de participación del sector para conocer sus propuestas y expectativas frente a la Rendición de Cuentas; sin embargo, no se logró evidenciar el total de participantes en las reuniones. Esta situación no permitió establecer el nivel de cumplimiento en cuanto a la intervención de las diferentes formas de participación comunitaria del sector o sectores abordados </t>
  </si>
  <si>
    <t xml:space="preserve">El 18 de marzo de la vigencia en curso se desarrolló un encuentro de dialogo ciudadano entre la gerencia y la ciudadanía del Distrito Capital. Dicho ejercicio se realizó utilizando herramientas virtuales, por medio de transmisión a través de las redes sociales oficiales de la Entidad. El ejercicio contó con 379 visualizaciones de ciudadanos, que evidenciaron la socialización de necesidades y expectativas de los usuarios recolectadas a través de la estrategia de Grupos Focales aplicada por la Institución a las formas de participación social en salud y a usuarios en salas de espera. De igual manera, en el ejercicio participativo, se recepcionaron las necesidades de los usuarios las cuales se aunaron a las necesidades previamente identificadas, las cuales fueron insumo para el proceso de rendición de cuentas de la Subred. </t>
  </si>
  <si>
    <t xml:space="preserve">https://youtu.be/RW089sMtLsU
- Acta Diálogos 
- Pantallazo soporte de visualizaciones
- Presentación diálogos ciudadanos </t>
  </si>
  <si>
    <r>
      <t xml:space="preserve">Aportan como soporte para "reuniones con las formas de participación del sector para conocer sus propuestas y expectativas" cuya meta es "Documento de análisis de la lectura de necesidades 2022 por forma de participación", el registro "Recolección de necesidades y expectativas de los Usuarios frente al acceso y prestación de los servicios de salud de la Subred Integrada de Servicios de Salud Sur Occidente E.S.E" diligenciado para seis puntos de atención; en dichos registros no es posible determinar la fuente de información asociada a las formas de participación. 
En los soportes allegados en el primer cuatrimestre "Presentación diálogos ciudadanos" y "Acta de reunión Diálogos Ciudadanos" que fue llevada a cabo el 18 de marzo de 2022, se evidenció la realización de reuniones con las formas de participación del sector para conocer sus propuestas y expectativas frente a la Rendición de Cuentas; sin embargo, no se logró evidenciar el total de participantes en las reuniones. Esta situación no permitió establecer el nivel de cumplimiento en cuanto a la intervención de las diferentes formas de participación comunitaria del sector o sectores abordados. Observación reiterada.
</t>
    </r>
    <r>
      <rPr>
        <b/>
        <i/>
        <sz val="15"/>
        <rFont val="Arial Narrow"/>
        <family val="2"/>
      </rPr>
      <t>NOTA</t>
    </r>
    <r>
      <rPr>
        <i/>
        <sz val="15"/>
        <rFont val="Arial Narrow"/>
        <family val="2"/>
      </rPr>
      <t>: El nivel de cumplimiento de esta actividad se evaluó en el primer cuatrimestre de 2022. Los soportes revisados en este seguimiento no modificaron los resultados del cuatrimestre anterior.</t>
    </r>
  </si>
  <si>
    <t>Desarrollar reuniones preparatorias para definir lineamiento para rendición de cuentas de manera concertada entre la Oficina Asesora de Desarrollo Institucional y procesos de apoyo.</t>
  </si>
  <si>
    <t>Plan de trabajo rendición de cuentas</t>
  </si>
  <si>
    <t>Oficina Asesora de Desarrollo Institucional (Planeación Estratégica) 
Oficina de Participación Comunitaria y Servicio al Ciudadano
Oficina Asesora de Comunicaciones</t>
  </si>
  <si>
    <t>La Oficina Asesora de Comunicaciones participó de las reuniones preparatorias programadas por la Oficina de Desarrollo Institucional para el desarrollo de la Audiencia Pública de Rendición de Cuentas correspondiente a la vigencia 2021. Se publicó el Plan de Trabajo a seguir.
Se cuenta con plan de trabajo de rendición de cuentas y el seguimiento del plan de cuentas, se encuentra en el informe de seguimiento a la rendición de cuentas publicado en página web.</t>
  </si>
  <si>
    <t xml:space="preserve">Las actas reposan en la gestión documental del subproceso de Planeación.
Publicación del Plan de trabajo en página web 
</t>
  </si>
  <si>
    <t>Se evidencia publicación del Plan de Trabajo Rendición de Cuentas vig 2021 
https://www.subredsuroccidente.gov.co/transparencia/rendicion-de-cuentas</t>
  </si>
  <si>
    <t>Se evidenció "PLAN DE TRABAJO RENDICIÓN DE CUENTAS VIGENCIA 2021- AUDIENCIA DE RENDICIÓN DE CUENTAS 8 DE ABRIL DE 2022 Febrero 28 DE 2022";  en el cual se definieron 18 actividades preparatorias, a fin de definir los lineamientos institucionales para la rendición de cuentas de manera concertada entre la Oficina Asesora de Desarrollo Institucional y los demás procesos de apoyo.</t>
  </si>
  <si>
    <t>PRODUCTO ENTREGADO</t>
  </si>
  <si>
    <t>Diseñar y divulgar campaña informativa para promover la  convocatoria y desarrollo de la Rendición de Cuentas en los medios de comunicación de la Subred (página web, intranet, informativo interno semanal, carteleras y redes sociales)</t>
  </si>
  <si>
    <t>Campaña de comunicación y su despliegue: notas, piezas gráficas, publicaciones en las redes sociales, página web e intranet.</t>
  </si>
  <si>
    <t>Oficina Asesora de Comunicaciones</t>
  </si>
  <si>
    <t xml:space="preserve">En aprovechamiento a los canales de comunicación externos e internos con los que cuenta la Subred, la Oficina Asesora de Comunicaciones diseñó y divulgó piezas comunicativas haciendo convocatoria para la audiencia pública de rendición de cuentas.
Se cuenta con informe de la oficina de comunicaciones sobre la campaña y despliegue. </t>
  </si>
  <si>
    <r>
      <t xml:space="preserve">Publicación en el carpeta soporte del Drive </t>
    </r>
    <r>
      <rPr>
        <i/>
        <sz val="15"/>
        <color rgb="FF0070C0"/>
        <rFont val="Arial Narrow"/>
        <family val="2"/>
      </rPr>
      <t xml:space="preserve">
https://subredsuroccidentegovco-my.sharepoint.com/:f:/r/personal/referenteriesgos_subredsuroccidente_gov_co/Documents/PAAC%202022%20(I%20trimestre)/Componente%203/1.3?csf=1&amp;web=1&amp;e=RWfbYo
</t>
    </r>
    <r>
      <rPr>
        <sz val="15"/>
        <rFont val="Arial Narrow"/>
        <family val="2"/>
      </rPr>
      <t>Informe de la Oficina de Comunicaciones</t>
    </r>
  </si>
  <si>
    <t>Se evidencia en el informe de seguimiento a la Rendición de Cuentas vig. 2022 publicado en página web.
https://www.subredsuroccidente.gov.co/transparencia/rendicion-de-cuentas</t>
  </si>
  <si>
    <t>Se evidenció "INFORME CUMPLIMIENTO ACTIVIDADES OFICINA ASESORA DE COMUNICACIONES", en el cual se diseñó y dio a conocer a las diferentes partes interesadas la campaña informativa para promover la  convocatoria y desarrollo de la Rendición de Cuentas en los medios de comunicación de la Subred (página web, intranet, informativo interno semanal, carteleras y redes sociales)</t>
  </si>
  <si>
    <t>Dar a conocer a la ciudadanía y los colaboradores de la Subred Sur Occidente los avances, logros y retos de la gestión pública institucional a través de las diferentes estrategias y canales de comunicación de la entidad.</t>
  </si>
  <si>
    <t xml:space="preserve">Actas de reunión o socialización, correo electrónico, publicaciones y piezas gráficas.  </t>
  </si>
  <si>
    <t>Oficina de Participación Comunitaria y Servicio al Ciudadano
Oficina Asesora de Comunicaciones
Dirección de Talento Humano 
Dirección de Gestión del Riesgo en Salud</t>
  </si>
  <si>
    <t xml:space="preserve">A través de la página web (noticia, informe e infografía), el informativo en video "La Subred en un minuto" y el boletín interno "Surocsito Informa" se dio a conocer los logros y avances de la gestión presentador por la Subred Sur Occidente en la Audiencia pública de Rendición de Cuentas, vigencia 2021.
Se cuenta con informe de seguimiento a  Rendición de cuentas </t>
  </si>
  <si>
    <t>Se dio a conocer a la ciudadanía, colaboradores y demás partes interesadas de la Subred Sur Occidente los avances, logros y retos de la gestión pública institucional a través de: Infografía Logros Vigencia 2021, Formato de Sistematización - Audiencia de Rendición de Cuentas - Subred Sur Occidente 8 abril 2022, e INFORME DE GESTIÓN RENDICIÓN DE CUENTAS vigencia 2021 SUBRED SUR OCCIDENTE ESE.</t>
  </si>
  <si>
    <t>El 6 de julio de este año, la Oficina de Participación Comunitaria y Servicio al Ciudadano, en articulación con la Oficina Asesora de Comunicaciones, realizaron el segundo encuentro de la estrategia Diálogos Ciudadanos, el cual es un espacio de diálogo en doble vía y participación incidente de la ciudadanía interesada en la gestión pública del sector salud para fortalecer el proceso de Rendición de Cuentas de la entidad. 
En este segundo Diálogo Ciudadano, se contó con las vocerías de los veedores ciudadanos de las obras que adelanta la Subred Sur Occidente, así como la participación de los representantes de asociaciones de Usuarios, COPACOS, Juntas asesoras comunitarias, representantes de la Junta Directiva, organizaciones sociales y Ciudadanía en general.</t>
  </si>
  <si>
    <t>Ingresar al enlace: 
https://fb.watch/f4N5f7Dc6g/</t>
  </si>
  <si>
    <t>En el enlace aportado como se evidencia se observó la realización del segundo encuentro de la estrategia "Diálogos Ciudadanos: Proyectos de inversión e infraestructura en salud" el 6 de julio de 2022, como espacio de diálogo en doble vía con la ciudadanía y otras partes interesadas en la gestión pública del sector salud.</t>
  </si>
  <si>
    <t xml:space="preserve">Publicar la caracterización de la población </t>
  </si>
  <si>
    <t xml:space="preserve">Publicación realizada de la caracterización de la población </t>
  </si>
  <si>
    <t xml:space="preserve">
Dirección de Gestión del Riesgo en Salud
Oficina Asesora de Comunicaciones
</t>
  </si>
  <si>
    <t>Se cuenta con Informe de gestión vigencia 2021</t>
  </si>
  <si>
    <t>Informe de gestión vigencia 2021</t>
  </si>
  <si>
    <t>Se evidencia publicación del 9/03/2021 del informe de Rendición de Cuentas
https://www.subredsuroccidente.gov.co/transparencia/rendicion-de-cuentas</t>
  </si>
  <si>
    <t>Se realizó caracterización de las partes interesadas que participaron en la rendición de cuentas, como son: Formas de participación ciudadana, Proveedores, universidades y colaboradores, y se evidenció publicación de la misma en la página web institucional y en la Intranet de la Subred Sur Occidente ESE</t>
  </si>
  <si>
    <t>Publicar en página web el Informe de Gestión de la rendición de cuentas, vigencia 2021</t>
  </si>
  <si>
    <t>Publicación realizada (Informe de Gestión de la rendición de cuentas), vigencia 2021</t>
  </si>
  <si>
    <t>Oficina Asesora de Desarrollo Institucional (Planeación Estratégica) Dirección Financiera 
Oficina Asesora de Comunicaciones</t>
  </si>
  <si>
    <t>El informe de Rendición de Cuentas fue publicado en la página web de la Subred Sur Occidente a fin de que fuese consultado libremente, cumpliendo con la normatividad vigente</t>
  </si>
  <si>
    <r>
      <t xml:space="preserve">Publicación en el carpeta soporte del Drive 
</t>
    </r>
    <r>
      <rPr>
        <i/>
        <u/>
        <sz val="15"/>
        <color rgb="FF0070C0"/>
        <rFont val="Arial Narrow"/>
        <family val="2"/>
      </rPr>
      <t xml:space="preserve">
https://subredsuroccidentegovco-my.sharepoint.com/:f:/r/personal/referenteriesgos_subredsuroccidente_gov_co/Documents/PAAC%202022%20(I%20trimestre)/Componente%203/1.6?csf=1&amp;web=1&amp;e=lLTash</t>
    </r>
  </si>
  <si>
    <t>Se evidenció publicación en la página web del Informe de Gestión de la rendición de cuentas, vigencia 2021</t>
  </si>
  <si>
    <r>
      <rPr>
        <b/>
        <sz val="15"/>
        <color rgb="FF000000"/>
        <rFont val="Arial Narrow"/>
        <family val="2"/>
      </rPr>
      <t>Subcomponente 2</t>
    </r>
    <r>
      <rPr>
        <b/>
        <sz val="15"/>
        <color indexed="8"/>
        <rFont val="Arial Narrow"/>
        <family val="2"/>
      </rPr>
      <t xml:space="preserve">
</t>
    </r>
    <r>
      <rPr>
        <sz val="15"/>
        <color indexed="8"/>
        <rFont val="Arial Narrow"/>
        <family val="2"/>
      </rPr>
      <t>Diálogo de doble vía con la ciudadanía y sus organizaciones</t>
    </r>
  </si>
  <si>
    <t xml:space="preserve">Realizar seguimiento al cumplimiento del plan de acción del subproceso de Participación Comunitaria que incluye capacitación y gestión de las formas de participación </t>
  </si>
  <si>
    <t>Plan de acción establecido  con su seguimiento</t>
  </si>
  <si>
    <t>Oficina de Participación Comunitaria y Servicio al Ciudadano</t>
  </si>
  <si>
    <t>I, II y III trimestre</t>
  </si>
  <si>
    <t>Durante el primer trimestre de la vigencia se ejecutaron las acciones previstas en el Plan de Acción de la Política Pública de Participación Social en Salud, en sus cinco ejes trazadores. Para el periodo en mención se obtuvo un resultado de ejecución del 100% de las actividades planeadas y un 18% de cumplimiento en relación a lo proyectado para la vigencia.</t>
  </si>
  <si>
    <t>Informe de Plan de Acción I Trimestre</t>
  </si>
  <si>
    <t>En los soportes suministrados se observó cuadro Excel "PLAN DE ACCIÓN - OFICINA DE PARTICIPACIÓN COMUNITARIA", con corte al primer trimestre de la vigencia 2022, en el cual relacionan las actividades programadas para la vigencia y las cumplidas en el primer trimestre; sin embargo, no se aportó el total de los soportes que evidenciaran el cumplimiento de las mismas, como tampoco se observaron cargados en el aplicativo Almera documentos o soportes relacionados con la ejecución de esta actividad. Los soportes que se verifican son los determinados y descritos en la columna "Medio de verificación" del Plan de Acción de la Oficina de Participación Comunitaria.
Una vez verificada la matriz “Informe de Gestión I Trimestre” se evidenció que para cada una de las localidades: Bosa, Kennedy, Fontibón y Puente Aranda - Sur, existen actividades programadas; sin embargo, no se pudo constatar la realización de las mismas.
De otra parte, existen falencias en la programación de la herramienta de Excel, la cual presenta errores en los cálculos de los resultados del “Total Eje Estratégico 2”, de las localidades de Kennedy y Puente Aranda - Sur. Lo anterior deberá ser objeto de corrección por parte del área a fin de evitar posibles falencias en la cuantificación de los resultados obtenidos en el futuro.</t>
  </si>
  <si>
    <t>Durante el periodo a reportar se logró la vinculación de 24 nuevos integrantes a las Formas de Participación  Social en Salud, a través del despliegue de diferentes de estrategias articuladas con la comunidad, en aras de promover los espacios e instancias de participación ciudadana existentes en la Subred. Frente a las acciones implementadas por la Institución, los Auxiliares de Servicio al Ciudadano brindaron charlas educativas en salas de espera, dando a conocer a la ciudadanía las Formas de Participación Social en Salud y el procedimiento existente para hacer parte de ellas. Adicionalmente, se cuenta con un video institucional en donde la alta Gerencia y los representantes de las Asociaciones de Usuarios y los Comités de Participación Comunitaria en Salud invitan a la ciudadanía a vincularse a los espacios participativos mencionados anteriormente.</t>
  </si>
  <si>
    <t xml:space="preserve">Indicador incremento de base social
https://sgi.almeraim.com/sgi/secciones/index.php?a=indicadores&amp;option=seguimientoindicador&amp;indicadorid=50783
- Acta 13 mayo
- Acta 25 de mayo Asociación 
- Acta 27 de abril 
- Acta Jac
- Acta veedores
- Actas administración
- Actas COPACOS
- Reunión comisiones 
- Informe plan de acción </t>
  </si>
  <si>
    <r>
      <t xml:space="preserve">Frente a la meta esperada "seguimiento al Plan de Acción del subproceso participación comunitaria", aportan cuadro Excel "PLAN DE ACCIÓN - OFICINA DE PARTICIPACIÓN COMUNITARIA", con corte al segundo trimestre de la vigencia 2022, en el cual relacionan las actividades programadas para la vigencia y las cumplidas; se hace revisión aleatoria de la muestra de evidencias, observándose cumplimiento del plan de acción (evidencias organizadas por ejes).
</t>
    </r>
    <r>
      <rPr>
        <b/>
        <i/>
        <sz val="15"/>
        <rFont val="Arial Narrow"/>
        <family val="2"/>
      </rPr>
      <t xml:space="preserve">NOTA: </t>
    </r>
    <r>
      <rPr>
        <i/>
        <sz val="15"/>
        <rFont val="Arial Narrow"/>
        <family val="2"/>
      </rPr>
      <t>El nivel de cumplimiento determinado para esta actividad en el primer cuatrimestre de 2022 fue de 17% y para este segundo cuatrimestre el área responsable complementó las evidencias, por tal razón, se le otorga un nivel alcanzado del 50% (17% pendiente del primer cuatrimestre y 33% otorgado para el segundo) para efectos del nivel de avance acumulado para la vigencia, el cual se calcula finalmente en 67% (17% del primero más 50% del segundo) considerando que el cumplimiento fue programado en los tres primeros trimestres de la vigencia.</t>
    </r>
  </si>
  <si>
    <t xml:space="preserve">Dar respuesta a las manifestaciones formuladas por la ciudadanía durante el proceso de rendición de cuentas </t>
  </si>
  <si>
    <t>En la audiencia de Rendición de Cuentas se garantizó la participación de los asistentes tanto presencial como virtualmente, a través de un formato de manifestaciones en el marco de la audiencia. Producto de la divulgación del formato en mención, fueron recepcionadas PQRS de 44 ciudadanos, las cuales se les dio el trámite establecido por la normatividad aplicable. Es importante resaltar, que la Gerencia dio respuesta a siete preguntas formuladas por ciudadanos expectantes del ejercicio, tanto virtual como presencialmente. Las respuestas de las PQRS en mención se encuentran en trámite de respuesta dentro de los términos de ley.</t>
  </si>
  <si>
    <t>Matriz consolidada de recepción de PQRS</t>
  </si>
  <si>
    <t xml:space="preserve">Se evidenció el documento: "Formato Sistematización AUDIENCIA DE REND DE CUENTAS   SUBRED SUROCCIDENTE ESE 8 ABRIL 2022", a través del cual se recepcionaron 44 PQRS de la ciudadanía, las cuales fueron resueltas de forma inmediata por parte de la Alta Gerencia. </t>
  </si>
  <si>
    <t xml:space="preserve">Actualizar en la página web el formulario en línea para recibir las preguntas de la ciudadanía y colaboradores orientadas al ejercicio de rendición </t>
  </si>
  <si>
    <t>Formulario actualizado e implementado.</t>
  </si>
  <si>
    <t>Oficina Asesora de Comunicaciones
Oficina de Desarrollo Institucional (Planeación Estratégica)</t>
  </si>
  <si>
    <t>https://subredsuroccidentegovco-my.sharepoint.com/:f:/r/personal/referenteriesgos_subredsuroccidente_gov_co/Documents/PAAC%202022%20(I%20trimestre)/Componente%203/2.3?csf=1&amp;web=1&amp;e=YHkstU</t>
  </si>
  <si>
    <t>Se evidencia formulario en línea actualizado. 
https://www.subredsuroccidente.gov.co/transparencia/rendicion-de-cuentas</t>
  </si>
  <si>
    <t>Previo al proceso de rendición de cuentas, se contó en la página web Institucional el formulario en línea para recibir las preguntas de la ciudadanía y colaboradores.</t>
  </si>
  <si>
    <t xml:space="preserve">Incluir del tema "Rendición de cuentas "en la inducción virtual dirigida a los colaboradores que ingresan a la entidad </t>
  </si>
  <si>
    <t>Contenido de inducción virtual y presentación establecida</t>
  </si>
  <si>
    <t xml:space="preserve">Gestión de Talento Humano - Oficina Asesora de Desarrollo Institucional (Planeación Estratégica) </t>
  </si>
  <si>
    <t>Se cuenta con presentación actualizada de Rendición de Cuentas</t>
  </si>
  <si>
    <t>Se evidencia en la unidad 9 de la inducción ¿Como nos comunicamos? El tema  de Rendición de Cuentas.</t>
  </si>
  <si>
    <t>Dentro del proceso de inducción y reinducción de la Subred Sur Occidente, el cual es realizado por medio de plataforma virtual, se cuenta con el módulo No. 9, denominado  ¿Cómo nos comunicamos?; en el mismo se incluye la temática de: "Rendición de cuentas".</t>
  </si>
  <si>
    <r>
      <rPr>
        <b/>
        <sz val="15"/>
        <color rgb="FF000000"/>
        <rFont val="Arial Narrow"/>
        <family val="2"/>
      </rPr>
      <t>Subcomponente 3</t>
    </r>
    <r>
      <rPr>
        <b/>
        <sz val="15"/>
        <color indexed="8"/>
        <rFont val="Arial Narrow"/>
        <family val="2"/>
      </rPr>
      <t xml:space="preserve">
</t>
    </r>
    <r>
      <rPr>
        <sz val="15"/>
        <color indexed="8"/>
        <rFont val="Arial Narrow"/>
        <family val="2"/>
      </rPr>
      <t>Incentivos para motivar la cultura de la rendición y petición de cuentas</t>
    </r>
  </si>
  <si>
    <t>Vincular nuevos actores en procesos de participación comunitaria.</t>
  </si>
  <si>
    <r>
      <t>Incremento de la base de datos de formas de participación  en</t>
    </r>
    <r>
      <rPr>
        <b/>
        <sz val="15"/>
        <rFont val="Arial Narrow"/>
        <family val="2"/>
      </rPr>
      <t xml:space="preserve"> 5%</t>
    </r>
  </si>
  <si>
    <t>En lo corrido del primer cuatrimestre de la vigencia 2022, se desplegaron estrategias en pro del incremento de la base social, tales como: socialización de las Formas de Participación Social en Salud en las salas de espera y voz a voz entre los integrantes de los espacios; como resultado de dicho ejercicio, se logró la vinculación de 12 nuevos líderes comunitarias equivalente al 60% de cumplimiento en la meta propuesta para la vigencia.</t>
  </si>
  <si>
    <t>Bases sociales e indicador de incremento</t>
  </si>
  <si>
    <t>Se desplegaron estrategias a fin de alcanzar incremento en la base social, vinculando nuevos participantes a las Formas de Participación Social en Salud. Por medio de las charlas en las salas de espera y las estrategias de voz a voz entre los integrantes de los espacios; se logró como resultado la vinculación de 12 nuevos líderes comunitarios equivalente al 60% de cumplimiento en la meta propuesta para la vigencia.</t>
  </si>
  <si>
    <t>Indicador incremento de base social
https://sgi.almeraim.com/sgi/secciones/index.php?a=indicadores&amp;option=seguimientoindicador&amp;indicadorid=50783</t>
  </si>
  <si>
    <t xml:space="preserve">Se desplegaron estrategias a fin de alcanzar incremento en la base social, vinculando nuevos participantes a las Formas de Participación Social en Salud. De acuerdo con la información reportada en el aplicativo Almera indicador PAA-03-03, en el primer semestre se logró como resultado la vinculación de  35 nuevos integrantes a las formas de participación social en salud. </t>
  </si>
  <si>
    <t>Adelantar procesos de asistencia Técnica a los procesos de veeduría Ciudadana en la Subred</t>
  </si>
  <si>
    <t>Cumplimiento del 90% del plan de acción de la Política Pública de Participación Social en Salud</t>
  </si>
  <si>
    <t>En el primer cuatrimestre de la vigencia se brindó acompañamiento técnico al 100% de las reuniones desarrolladas en el ejercicio del control social, las cuales correspondieron a las obras de infraestructura de la Torre de Urgencias de la USS Kennedy, el Centro de Atención Prioritaria en Salud Villa Javier, Centro de Atención Prioritaria en Salud Mexicana,  Centro de Atención Prioritaria en Salud Tintal y otros programas en ejecución en la Subred tales como la Ruta de la Salud y el Plan de Intervenciones Colectivas.</t>
  </si>
  <si>
    <t>Plan de Acción del Subproceso de Participación Comunitaria y Actas de reunión</t>
  </si>
  <si>
    <t xml:space="preserve">Se observó que en el primer cuatrimestre de la vigencia 2022 la Subred Sur Occidente realizó acompañamiento técnico al 100% de las reuniones desarrolladas en el ejercicio del control social, las cuales correspondieron a las obras de infraestructura de la Torre de Urgencias de la USS Kennedy, el Centro de Atención Prioritaria en Salud Villa Javier, Centro de Atención Prioritaria en Salud Mexicana,  Centro de Atención Prioritaria en Salud Tintal y otros programas en ejecución en la Subred tales como la Ruta de la Salud y el Plan de Intervenciones Colectivas. Se observaron 3 actas de reunión </t>
  </si>
  <si>
    <t>Durante el segundo trimestre se realizaron diferentes reuniones de Control Social y Veedurías Ciudadanas existentes en la Entidad. Dicha gestión fue reportada en el Informe de gestión del Plan de Acción de la Política Publica de Participación Social en su eje estratégico No. 4 Control Social en Salud. Dicho plan tiene un cumplimiento acumulado al segundo trimestre de la vigencia del 48%. Para soporte de lo descrito anteriormente, se adjunta muestreo de actas de reunión con veedurías ciudadanas.</t>
  </si>
  <si>
    <t xml:space="preserve">Informe de gestión II trimestre y actas de reunión
- Acta de veedores Kennedy
- Acta de veedores Mexicana
- Acta de veedores Tintal
- Acta de veedores Villa
- Informe plan de acción </t>
  </si>
  <si>
    <t>Se evidencia cumplimiento de la actividad de acuerdo 
a las evidencias adjuntas o mencionadas</t>
  </si>
  <si>
    <t xml:space="preserve">Como evidencia de la meta producto esperada "Cumplimiento del 90% del plan de acción de la Política Pública de Participación Social en Salud", aportan actas de reunión con los grupos veedores para la socialización de avance de los centros de salud Tintal, Torre de Urgencias de la USS Occidente Kennedy, Centro de salud Mexicana, y centro de Salud Villa Javier. Relacionan el cumplimiento de la línea de acción B, Eje Estratégico 4_ Control Social en Salud del Plan de Acción de la Oficina de Participación Comunitaria "Socializar al 100% de las formas  e instancias de participación social en salud  de la Subred los programas, convenios y proyectos y su ejecución". 
</t>
  </si>
  <si>
    <r>
      <rPr>
        <b/>
        <sz val="15"/>
        <color rgb="FF000000"/>
        <rFont val="Arial Narrow"/>
        <family val="2"/>
      </rPr>
      <t>Subcomponente 4</t>
    </r>
    <r>
      <rPr>
        <b/>
        <sz val="15"/>
        <color indexed="8"/>
        <rFont val="Arial Narrow"/>
        <family val="2"/>
      </rPr>
      <t xml:space="preserve">
</t>
    </r>
    <r>
      <rPr>
        <sz val="15"/>
        <color indexed="8"/>
        <rFont val="Arial Narrow"/>
        <family val="2"/>
      </rPr>
      <t>Evaluación y retroalimentación a la gestión institucional</t>
    </r>
  </si>
  <si>
    <t xml:space="preserve">Evaluar la satisfacción de las partes interesadas con el  ejercicio de Rendición de cuentas </t>
  </si>
  <si>
    <t>Informe de evaluación de Rendición de cuentas</t>
  </si>
  <si>
    <t>En día 08 de abril en el desarrollo de la audiencia pública de Rendición de Cuentas, se aplicó la encuesta de satisfacción a los asistentes, tanto presencial como virtualmente. Producto de la socialización del instrumento se obtuvo el diligenciamiento de la misma por 72 ciudadanos y como resultado el 94% de satisfacción general respecto del ejercicio.</t>
  </si>
  <si>
    <t>Informe de Satisfacción</t>
  </si>
  <si>
    <t>Se evidencia en el informe de seguimiento  de Rendición de Cuentas publicado en página web
https://www.subredsuroccidente.gov.co/transparencia/rendicion-de-cuentas</t>
  </si>
  <si>
    <t xml:space="preserve">Se evidenció informe de satisfacción producto del ejercicio de Rendición de Cuentas, el cual fue llevado a cabo el día 08 de abril de 2022. De acuerdo a lo referido en el informe, se aplicaron 72 encuestas de satisfacción entre los ciudadanos de las localidades donde tiene influencia la Subred que confluyeron a los auditorios alternos en los que se realizó la transmisión del ejercicio, al igual que los internautas que siguieron el desarrollo de la sesión a través del canal oficial de YouTube de la Subred. </t>
  </si>
  <si>
    <t xml:space="preserve">Oficina Asesora de Desarrollo Institucional (Planeación Estratégica) </t>
  </si>
  <si>
    <t>Se formula Plan de acuerdo al informe de satisfacción</t>
  </si>
  <si>
    <t>Plan de mejora formulado</t>
  </si>
  <si>
    <t>Se evidencia Plan de mejora formulado.</t>
  </si>
  <si>
    <t>Se evidenció la suscripción del plan de mejora a fin de fortalecer en futuros eventos las debilidades referidas por parte de las diferentes partes interesadas; como son: 1. Fallas en la conexión a internet, 2. Tiempo para preguntas, 3. Asignación de turnos para preguntas. El Plan de mejora tiene 4 acciones descritas y el mismo esta propuesto para fecha máxima de cumplimiento 12/12/2022.</t>
  </si>
  <si>
    <t>Componente 4: Mecanismos para Mejorar la Atención al Ciudadano</t>
  </si>
  <si>
    <t>Oficina de Participación Comunitaria y Atención al Ciudadano</t>
  </si>
  <si>
    <t>Oficina Asesora Desarrollo Institucional (Planeación Estratégica) - Oficina de Participación Comunitaria y Atención al Ciudadano - Oficina Asesora de Comunicaciones</t>
  </si>
  <si>
    <t>Dar cumplimiento al 90% de los estándares de implementación de la política pública de Participación Social en Salud de acuerdo al Decreto 2063 de 2017 para cada vigencia.</t>
  </si>
  <si>
    <r>
      <t xml:space="preserve">Subcomponente </t>
    </r>
    <r>
      <rPr>
        <b/>
        <sz val="15"/>
        <color indexed="8"/>
        <rFont val="Arial Narrow"/>
        <family val="2"/>
      </rPr>
      <t>1</t>
    </r>
    <r>
      <rPr>
        <sz val="15"/>
        <color indexed="8"/>
        <rFont val="Arial Narrow"/>
        <family val="2"/>
      </rPr>
      <t xml:space="preserve">                           
Estructura administrativa y Direccionamiento estratégico</t>
    </r>
  </si>
  <si>
    <t>Realizar seguimiento a la adherencia del 100 % de los colaboradores de la oficina de PCSC a los procedimientos de servicio al ciudadano.</t>
  </si>
  <si>
    <t>Informe semestral de seguimiento</t>
  </si>
  <si>
    <t>I Semestre</t>
  </si>
  <si>
    <t>No aplica seguimiento para el periodo evaluado (NA)</t>
  </si>
  <si>
    <r>
      <rPr>
        <sz val="15"/>
        <color rgb="FF000000"/>
        <rFont val="Arial Narrow"/>
        <family val="2"/>
      </rPr>
      <t xml:space="preserve">Durante el primer semestre de 2022 se efectúo aplicación de lista de chequeo bajo la estrategia denominada </t>
    </r>
    <r>
      <rPr>
        <b/>
        <sz val="15"/>
        <color rgb="FF000000"/>
        <rFont val="Arial Narrow"/>
        <family val="2"/>
      </rPr>
      <t>acompañándote</t>
    </r>
    <r>
      <rPr>
        <sz val="15"/>
        <color rgb="FF000000"/>
        <rFont val="Arial Narrow"/>
        <family val="2"/>
      </rPr>
      <t xml:space="preserve">, la cual se realizó en los puntos de atención de la Subred Integrada de Servicios de Salud Sur Occidente E.S.E, tanto al equipo de Trabajo Social como Auxiliares de Servicio al Ciudadano. Lo anterior, con el fin  de verificar el cumplimiento de las actividades contractuales y funciones del talento humano, así como generar retroalimentación de los resultados. </t>
    </r>
  </si>
  <si>
    <t>Se anexan resultados de acompañándote de trabajo social y auxiliares de servicio al ciudadano
- I semestre acompañantes
- I semestre auxiliares de servicio</t>
  </si>
  <si>
    <t>Como evidencia el proceso aporta dos archivos Excel con los resultados de la aplicación de la estrategia "acompañándote", la cual fue aplicada a los profesionales de trabajo social y auxiliares de servicio al ciudadano; adicionalmente, el proceso clara que a través de la lista de chequeo se miden aspectos que se encuentran en el procedimiento de servicio al ciudadano (03-01-PR-0003) que a su vez recopila actividades del Manual de Información y Servicio al Ciudadano y Manual de Intervención de Trabajo social. El universo del indicador soporte de la presente actividad fue de 26 trabajadoras sociales y 51 auxiliares (dos de ellos se evaluaron 2 veces dado que apoyaban dos sedes).  Es necesario que el proceso aclarare en la descripción de la actividad, a cuáles de los procedimientos de servicio a ciudadano hace referencia.</t>
  </si>
  <si>
    <t>Socializar los resultados de la medición a la adherencia de los procedimientos de servicio al ciudadano</t>
  </si>
  <si>
    <t>Actas de socialización con los colaboradores de la oficina</t>
  </si>
  <si>
    <t xml:space="preserve">III cuatrimestre
</t>
  </si>
  <si>
    <t xml:space="preserve">Se socializó resultados de medición de acompañándote con el personal que obtuvo resultados por debajo del 90% con el fin de establecer los compromisos de mejora de tal manera que estos se reflejen en la adherencia de actividades y por ende impacte en la satisfacción del usuario. </t>
  </si>
  <si>
    <t xml:space="preserve">Se anexan actas 
- Acta Resultado acompañándote
- Acta socialización estrategia
- Acta estrategia acompañándote
- Retroalimentación Fontibón
- Retroalimentación Bosa
- Retroalimentación Tintal </t>
  </si>
  <si>
    <r>
      <t xml:space="preserve">Subcomponente </t>
    </r>
    <r>
      <rPr>
        <b/>
        <sz val="15"/>
        <color indexed="8"/>
        <rFont val="Arial Narrow"/>
        <family val="2"/>
      </rPr>
      <t>2</t>
    </r>
    <r>
      <rPr>
        <sz val="15"/>
        <color indexed="8"/>
        <rFont val="Arial Narrow"/>
        <family val="2"/>
      </rPr>
      <t xml:space="preserve">                             
Fortalecimiento de los canales de atención</t>
    </r>
  </si>
  <si>
    <t>Realizar la divulgación de los mecanismos de escucha de los usuarios. (buzón, aplicativo SDQS, medio telefónico, escrito, página institucional)</t>
  </si>
  <si>
    <t>Informe consolidado de charlas en salas de espera</t>
  </si>
  <si>
    <t xml:space="preserve">Enero a Noviembre </t>
  </si>
  <si>
    <t xml:space="preserve">Desde la Oficina de Participación Comunitaria y Servicio al Ciudadano, se ha avanzado en la socialización de los mecanismos de escucha que tiene la Subred Integrada de Servicios de Salud Sur Occidente E.S.E, mediante la estrategia charlas en salas de espera, con el fin de que los usuarios conozcan estos medios que son un puente de comunicación entre los usuarios y la administración, a la fecha se cuenta con la información estadística con corte a marzo de 2022, se han abordado 9319 usuarios. </t>
  </si>
  <si>
    <t>Informe de gestión del subproceso Servicio al Ciudadano - libro socialización CON. EXTERNA</t>
  </si>
  <si>
    <t>Como evidencia aportan cuadro Excel consolidado "Informe de Gestión 2022", con corte al primer trimestre de la vigencia, indicando número de actividades realizadas en las unidades de servicios; sin embargo, no se observaron soportes que sustentaran los datos registrados. Se acepta la evidencia, toda vez que, esta se encuentra publica en la intranet de la Subred / Información Oficial / Participación Social /Mecanismos de Escucha, por lo cual se considera que la Subred responde por los datos publicados.</t>
  </si>
  <si>
    <t xml:space="preserve">La Subred Integrada de Servicios de Salud Sur Occidente E.S.E, avanza en la socialización de mecanismos de escucha a través de la estrategia charlas en salas de espera de consulta externa y urgencias y hospitalización mediante la estrategia estamos contigo. De lo anterior, se realiza un informe estadístico con el total de usuarios abordados. </t>
  </si>
  <si>
    <t>Se anexa informe de gestión estadístico con el total de población abordada.
- Informe de Gestión</t>
  </si>
  <si>
    <t>Como evidencia aportan cuadro Excel consolidado "Informe de Gestión junio 2022", con corte al segundo  trimestre de la vigencia, indicando número de actividades realizadas en las unidades de servicios; sin embargo, no se observaron soportes que sustentaran los datos registrados. Se acepta la evidencia, toda vez que, esta se encuentra publica en la intranet de la Subred / Información Oficial / Participación Social /Mecanismos de Escucha, por lo cual se considera que la Subred responde por los datos publicados.</t>
  </si>
  <si>
    <t>Realizar seguimiento del Plan de Acción del Subproceso de Participación Social.</t>
  </si>
  <si>
    <t>Informe de Plan de Acción Subproceso de Participación Social</t>
  </si>
  <si>
    <t>I, II y III Trimestre</t>
  </si>
  <si>
    <t>Se realizó seguimiento al Plan de Acción del Subproceso de Participación Comunitaria en el marco de la Política Pública de Participación Social en Salud. Producto del acompañamiento técnico adelantado y de la medición a las acciones desarrolladas en el primer trimestre de la vigencia, se obtuvo como resultado un 100% de cumplimiento en las actividades planeadas para el periodo y un 18% de cumplimiento respecto de lo proyectado para la vigencia.</t>
  </si>
  <si>
    <t>En los soportes suministrados se observó cuadro Excel "PLAN DE ACCIÓN- OFICINA DE PARTICIPACIÓN COMUNITARIA", con corte al primer trimestre de la vigencia 2022, en el cual relacionan las actividades programadas para la vigencia y las cumplidas en el primer trimestre; sin embargo, no se aportó el total de los soportes que evidenciaran el cumplimiento de las mismas, como tampoco se observaron cargados en el aplicativo Almera documentos o soportes relacionados con la ejecución de esta actividad. Sólo se suministró como evidencia tres actas de reunión: COPACOS Puente Aranda (2/02/2022), Junta Asesora Comunitaria de la USS Sur (18/03/22) y Junta Directiva de la Asociación de Usuarios del Sur - ASOSUR (9/03/2022).  Los soportes que se verifican son los determinados y descritos en la columna "Medio de verificación" del Plan de Acción de la Oficina de Participación Comunitaria.</t>
  </si>
  <si>
    <t>Durante el segundo trimestre de la vigencia se dio cumplimiento a las actividades establecidas en el Plan de Acción del proceso de Participación Comunitaria de la Entidad, por medio del cual se implementa la Política Pública de Participación Social en Salud (Resolución 2063 de 2017). Lo anterior, a través de actividades  orientadas al dialogo en doble vía y fortalecimiento a las Formas de Participación Social en Salud, tales como: Asociaciones de Usuarios, Comités de Participación Comunitaria, Juntas Asesoras Comunitarias y Veedurías Ciudadanas. El cumplimiento acumulado del Plan es del 48% con corte al trimestre. Como soporte de lo descrito anteriormente adjunto se encuentra un muestreo de las actas suscritas en las diferentes reuniones de ejecución del plan de acción y que dan cuenta del fortalecimiento de los canales de atención de la Entidad para con la Comunidad.</t>
  </si>
  <si>
    <t>Informe de gestión II trimestre y actas de reunión
- 12 actas
- Informe plan de Acción
- Reuniones comisiones de trabajo</t>
  </si>
  <si>
    <r>
      <rPr>
        <sz val="15"/>
        <color rgb="FF0070C0"/>
        <rFont val="Arial Narrow"/>
        <family val="2"/>
      </rPr>
      <t xml:space="preserve">Versión 1: </t>
    </r>
    <r>
      <rPr>
        <sz val="15"/>
        <rFont val="Arial Narrow"/>
        <family val="2"/>
      </rPr>
      <t xml:space="preserve">Consulta realizada
</t>
    </r>
    <r>
      <rPr>
        <sz val="15"/>
        <color rgb="FF0070C0"/>
        <rFont val="Arial Narrow"/>
        <family val="2"/>
      </rPr>
      <t>Versión 2:</t>
    </r>
    <r>
      <rPr>
        <sz val="15"/>
        <rFont val="Arial Narrow"/>
        <family val="2"/>
      </rPr>
      <t xml:space="preserve"> Instalación de los Botones de denuncia de actos de corrupción y Bogotá te escucha. </t>
    </r>
  </si>
  <si>
    <t xml:space="preserve">I Cuatrimestre </t>
  </si>
  <si>
    <t>En la página web de la Subred Sur Occidente se encuentra publicado y enlazado el botón de Bogotá Te Escucha, por medio del cual la ciudadanía puede realizar peticiones, denuncias, quejas y reclamos.</t>
  </si>
  <si>
    <r>
      <t xml:space="preserve">El botón de denuncias se encuentra activo en la página web de la Subred Sur Occidente, el cual recibe las 24 horas las solicitudes de la ciudadanía
</t>
    </r>
    <r>
      <rPr>
        <i/>
        <u/>
        <sz val="15"/>
        <color rgb="FF0070C0"/>
        <rFont val="Arial Narrow"/>
        <family val="2"/>
      </rPr>
      <t xml:space="preserve">
https://www.subredsuroccidente.gov.co/noticias/rendici%C3%B3n-cuentas-2021-compromiso-la-transparencia</t>
    </r>
  </si>
  <si>
    <r>
      <t>Se aportó como evidencia un pantallazo de los botones "Bogotá Te Escucha" y "Denuncie Actos de Corrupción" (activos en la página web de la Subred Sur Occidente) y que enlazan con la Alcaldía Mayor de Bogotá (Secretaría General); no obstante, la actividad correspondía a "</t>
    </r>
    <r>
      <rPr>
        <i/>
        <sz val="14"/>
        <color theme="1"/>
        <rFont val="Arial"/>
        <family val="2"/>
      </rPr>
      <t>Realizar la consulta con comunicaciones de la Secretaria Distrital de Salud para viabilidad de establecer enlace de denuncia con la página web de la SDS en la página de la Subred</t>
    </r>
    <r>
      <rPr>
        <sz val="14"/>
        <color theme="1"/>
        <rFont val="Arial"/>
        <family val="2"/>
      </rPr>
      <t xml:space="preserve">", de lo que no se aportó evidencia de la "Consulta realizada" tal como se estableció la meta. 
De otra parte, el enlace </t>
    </r>
    <r>
      <rPr>
        <i/>
        <sz val="14"/>
        <color rgb="FF0070C0"/>
        <rFont val="Arial"/>
        <family val="2"/>
      </rPr>
      <t>https://www.subredsuroccidente.gov.co/noticias/rendici%C3%B3n-cuentas-2021-compromiso-la-transparencia</t>
    </r>
    <r>
      <rPr>
        <sz val="14"/>
        <color theme="1"/>
        <rFont val="Arial"/>
        <family val="2"/>
      </rPr>
      <t xml:space="preserve"> indicado como sitio de la página web donde se encuentra el "botón de denuncias" está errado, porque este enlace lleva al sitio donde se registró la realización de la audiencia de pública de rendición de cuentas en abril de 2022. </t>
    </r>
  </si>
  <si>
    <t xml:space="preserve">I y II Cuatrimestre </t>
  </si>
  <si>
    <t>El 8 de agosto de 2022, la Subred Sur Occidente hizo el lanzamiento de su nueva página web https://subredsuroccidente.gov.co/. Allí, en la sección de Trámites y Servicios, se ubicó de manera grande y llamativa los botones de acceso directo a las páginas de Bogotá Te Escucha y Gobierno Abierto, denuncie actos de corrupción.</t>
  </si>
  <si>
    <t>ANEXO  2.3
- Video</t>
  </si>
  <si>
    <r>
      <t xml:space="preserve">Subcomponente </t>
    </r>
    <r>
      <rPr>
        <b/>
        <sz val="15"/>
        <color indexed="8"/>
        <rFont val="Arial Narrow"/>
        <family val="2"/>
      </rPr>
      <t>3</t>
    </r>
    <r>
      <rPr>
        <sz val="15"/>
        <color indexed="8"/>
        <rFont val="Arial Narrow"/>
        <family val="2"/>
      </rPr>
      <t xml:space="preserve">
Talento humano</t>
    </r>
  </si>
  <si>
    <t>Capacitar todas las primeras líneas de Atención al usuario y trabajo social en temas como trato digno y aseguramiento</t>
  </si>
  <si>
    <t>Seguimiento al PIC temas como trato digno y aseguramiento</t>
  </si>
  <si>
    <t xml:space="preserve">Dirección de Gestión Talento Humano </t>
  </si>
  <si>
    <t>No aplica seguimiento para el periodo (NA)</t>
  </si>
  <si>
    <t>Durante el primer semestre del 2022 el personal de atención al ciudadano participo de las siguientes acciones de Formación relacionadas con trato digno y aseguramiento. 
Inducción - Atención al Ciudadano y Participación Social
Acoso laboral y Sexual
Seguridad Social y Atención Al Ciudadano
Abordaje en Salud Mental
Acuerdo de Gestión Civil
El Derecho de las Mujeres a una Vida Libre de Violencias
Manejo del Duelo</t>
  </si>
  <si>
    <t xml:space="preserve">ANEXO  3.1  
- Informe Excel </t>
  </si>
  <si>
    <t>La actividad esperada era "Capacitar todas las primeras líneas de Atención al usuario y trabajo social en temas como trato digno y aseguramiento". Aportan como evidencia cuadro Excel con tres columnas denominadas actividad, perfiles y participantes I semestre de 2022, sin aportar evidencias de los capacitados y su ubicación en cuanto a proceso. Adicionalmente, en las actividades no se registran los temas "trato digno y aseguramiento". De otra parte no aportan datos sobre los colaboradores de las primeras líneas de atención al usuario y trabajo social; por lo anterior,  no se puede determinar si fueron capacitados todos los colaboradores esperados en los temas establecidos en la descripción de la actividad.</t>
  </si>
  <si>
    <t xml:space="preserve">3.2
</t>
  </si>
  <si>
    <t xml:space="preserve">Ejecutar las estrategias definidas en el plan de acción del subproceso de Humanización para la vigencia 2022 denominado Entendiendo la Humanización, como un atributo cultural." </t>
  </si>
  <si>
    <t>Seguimiento al Plan de Acción de Humanización</t>
  </si>
  <si>
    <t xml:space="preserve">Oficina de Calidad - Subproceso de Humanización
</t>
  </si>
  <si>
    <t xml:space="preserve">De acuerdo a las acciones programadas para el primer semestre del año 2022 en el plan de acción de humanización se cuenta con un 100% de cumplimiento, a continuación se relaciona por mes numero de acciones programadas y porcentaje de cumplimiento
ENERO: 9 acciones con un 100% de cumplimiento
FEBRERO: 9 acciones con un 100% de cumplimiento
MARZO: 10 acciones con un 100% de cumplimiento
ABRIL: 11 acciones con un 100% de cumplimiento
MAYO: 7 acciones con un 100% de cumplimiento
JUNIO: 9 acciones con un 100% de cumplimiento
Las estrategias definidas en línea con cliente interno y priorizadas para la vigencia obtuvieron los siguientes resultados:
1. Capacitación y sensibilización en Humanización para el fortalecimiento de competencias en temas como: Política de Humanización , estrategia saludo, sensibilizaciones, manejo humanizado del dolor, como dar malas noticias, como comunicar situaciones difíciles, comunicación asertiva entre otros contando con un total de 7160 abordajes a colaboradores.
2. Estrategias a colaboradores reconocimiento por su atención humanizada y talleres de quejas por trato deshumanizado con un total de 666 abordajes a colaboradores en el primer semestre. 
Se adjunta soportes consolidados de las estrategias enunciadas. 
3. Estrategias a usuarios: Abordajes a través de espacios de sensibilización, la hora del cuento, pautas de crianza, percepción materno perinatal, apoyo espiritual, contando con un total para esta vigencia de 3446 abordajes a usuarios. </t>
  </si>
  <si>
    <t>Se adjunta soportes de las acciones desarrolladas consolidadas primer y segundo trimestre 2022 y plan de acción calificado primer semestre 2022. Drive.
- 6 Consolidados 
Informe Excel Humanización</t>
  </si>
  <si>
    <t>El "Plan de acción del subproceso de Humanización para la vigencia 2022" cuenta con trece (13) actividades con acciones de cumplimiento en el primer semestre del año. Cumplidas actividades 1 y 2 y las demás en desarrollo (revisión aleatoria de evidencias). Aportan archivos PDF con informes de convenio, actas y listados de asistencia.</t>
  </si>
  <si>
    <r>
      <t xml:space="preserve">Subcomponente </t>
    </r>
    <r>
      <rPr>
        <b/>
        <sz val="15"/>
        <color indexed="8"/>
        <rFont val="Arial Narrow"/>
        <family val="2"/>
      </rPr>
      <t>4</t>
    </r>
    <r>
      <rPr>
        <sz val="15"/>
        <color indexed="8"/>
        <rFont val="Arial Narrow"/>
        <family val="2"/>
      </rPr>
      <t xml:space="preserve">                          
Normativo y procedimental</t>
    </r>
  </si>
  <si>
    <t>Realizar seguimiento a  los tiempos de respuesta de las PQRS dentro de los términos de ley</t>
  </si>
  <si>
    <t>Informe de PQRS</t>
  </si>
  <si>
    <t>Se realiza seguimiento al cumplimiento de los tiempos de respuesta de las manifestaciones interpuestas por los ciudadanos que utilizan los servicios de salud en la Subred Integrada de Servicios de Salud Sur Occidente E.S.E, de acuerdo a la normatividad vigente, dicho seguimiento se realiza mediante la revisión diaria de la base de datos donde se registra la información de cada una de las peticiones donde se tiene semaforizados los tiempos de respuesta, así mismo se revisa el Sistema Distrital de Quejas y Soluciones Bogotá te Escucha donde también se registra la información de cada petición y cuenta con una semaforización que permite revisar este control. Adicionalmente, desde la central de PQRS se emiten correos semanales a los tecnólogos que manejan las peticiones de cada una de las localidades con alertas de las manifestaciones próximas a vencerse para que se realice el respectivo seguimiento, entre otras acciones la Subred cuenta con el sistema documental ORFEO que permite realizar el direccionamiento de las PQRS llevando una trazabilidad de la misma, desde la fecha en que fue direccionada y finalmente, cuando es necesario llamar a un líder que tiene pendiente una respuesta se realiza gestión telefónica. Dichos controles han permitido que con corte a marzo el indicador de oportunidad de respuesta se encuentre en el 100%, es decir que todas las manifestaciones recibidas fueron contestadas en los tiempos de ley según norma vigente. Cabe aclarar que esta información se consolida una vez se cierra el corte de los 15 días hábiles, por lo que se cuenta con información de medición de tiempos a febrero toda vez que actualmente se consolida marzo dado que dicho mes se cerró el 22 de abril.</t>
  </si>
  <si>
    <t>Informe de PQRS de tiempos de respuesta.</t>
  </si>
  <si>
    <t>Se evidenció archivo Excel "Master" el cual incluye tiempos de respuesta a requerimientos, y archivo Excel "informe de gestión PQRS" consolidado promedio tiempos de respuesta. Adicionalmente, aportan informe de PQRS publicado en la página web de la Subred, en el menú transparencia y acceso a la información pública, numeral 10.10 "Informe de peticiones, quejas, reclamos, denuncias y solicitudes de acceso a la información".</t>
  </si>
  <si>
    <t xml:space="preserve">* Base de datos de PQRS 
* Indicador de tiempos de respuesta PQRS 
- Cuatrimestre 2022
- Junio Tiempos de respuesta
- Mayo y junio
 </t>
  </si>
  <si>
    <t>Se evidenció archivo Excel "II Cuatrimestre de 2022" el cual incluye hoja denominada "Master", archivo Excel "Junio- tiempos de respuesta a comentarios 2022" y archivo Excel "mayo-julio 2022". Adicionalmente, en la página web se observa en la pestaña transparencia, numeral 4 / 4.10.1 Informes en materia de seguimiento sobre las quejas y reclamos informe PQR 2do trimestre de 2022". (Mejor información disponible a 9 de septiembre de 2022).</t>
  </si>
  <si>
    <t>Realizar identificación de necesidades y expectativas de los usuarios a través del diligenciamiento de la matriz de necesidades de los usuarios</t>
  </si>
  <si>
    <t>Matriz de necesidades diligenciada</t>
  </si>
  <si>
    <t>Para el primer semestre de la vigencia se realizó lectura de necesidades de los usuarios y comunidad, en cumplimiento al Instructivo de Grupo Focal (03-01-IN-0013 Instructivo grupo focal V2) el cual se encuentra en el aplicativo Almera. Adicionalmente, se identificaron necesidades de los usuarios a través de las manifestaciones interpuestas por los ciudadanos a través de las PQRS y la medición de la Satisfacción de los servicios prestados. Dicha información fue consolidada por la Oficina de Participación Comunitaria y Servicio al Ciudadano y para el tercer cuatrimestre de la vigencia, se realizará evaluación bajo la metodología riesgo, costo y volumen para posterior elaboración del plan de mejoramiento institucional al que haya lugar.</t>
  </si>
  <si>
    <t xml:space="preserve">Consolidado de necesidades de los usuarios
- Derechos y deberes
- Informe de gestión julio
- Recordación de derechos y deberes </t>
  </si>
  <si>
    <t>Aportan como evidencia formato en Excel denominado MATRIZ DE NECESIDADES Y EXPECTATIVAS DE LOS USUARIOS DE LA SUBRED INTEGRADA DE SERVICIOS DE SALUD SUR OCCIDENTE. E.S.E. , con información de: "Necesidades identificadas, Descripción de la necesidad, No. de necesidades reiteradas en grupos focales y %", registran un total de 215 necesidades. Aportan como fuente de los datos registrados, formato "encuesta de satisfacción lectura de necesidades"; se recomienda al proceso normalizar el formato encuesta de satisfacción, adicionar fecha de registro del dato y ampliar evidencias con datos de todos los puntos de atención de la Subred y formas de participación.</t>
  </si>
  <si>
    <t>Dar continuidad  a las estrategias de socialización de derechos y deberes a los usuarios y colaboradores</t>
  </si>
  <si>
    <t>Informe de Socialización de derechos y deberes - indicador de recordación de Derechos y deberes a los usuarios - indicador de conocimiento de Derechos y deberes por parte de los colaboradores</t>
  </si>
  <si>
    <t>La Subred Integrada de Servicios de Salud Sur Occidente E.S.E, desde el Subproceso de Servicio al Ciudadano, ha avanzado en la socialización y despliegue de derechos y deberes mediante la estrategia charlas en salas de espera, entrega de folletos con el contenido de la declaración de los derechos y deberes, mediante piezas comunicativas o pendones que se encuentran en los puntos de atención de la Subred, esto con respecto a usuarios y para colaboradores se vienen implementado estrategias lúdicas de manera mensual en el marco del convenio de acreditación, estrategias que permiten fortalecer esta temática. Con corte a marzo se han abordado un total de 88.476 usuarios y 1993 colaboradores.
Es importante mencionar que se ha realizado medición de la recordación de derechos y deberes por parte de los usuarios alcanzando un 89,18% de recordación y se está efectuando la medición del conocimiento de derechos y deberes por parte de colaboradores que de acuerdo a la periodicidad del plan de acción institucional por procesos.</t>
  </si>
  <si>
    <t>Informe de estadístico de derechos y deberes - resultados cliente interno y externo.
Informe de recordación de derechos y deberes de usuarios.</t>
  </si>
  <si>
    <r>
      <t xml:space="preserve">Se evidenciaron dos informes en formato Excel denominados: "Medición de Derechos y Deberes por Sedes 2022" e "Informe de Gestión Marzo 2022" que contienen los indicadores de recordación de los derechos y deberes de los usuarios al corte del primer trimestre 2022, obtenidos en las actividades de socialización y despliegue realizadas por la Subred Sur Occidente en las diferentes unidades de servicios. En este último informe se indica el número de actividades realizadas; sin embargo, no se observaron soportes que sustentaran los datos registrados. Se acepta la evidencia, toda vez que, esta se encuentra publicada en la intranet de la Subred </t>
    </r>
    <r>
      <rPr>
        <i/>
        <sz val="14"/>
        <color theme="1"/>
        <rFont val="Arial"/>
        <family val="2"/>
      </rPr>
      <t>/ Información Oficial / Participación Social / Mecanismos de Escucha</t>
    </r>
    <r>
      <rPr>
        <sz val="14"/>
        <color theme="1"/>
        <rFont val="Arial"/>
        <family val="2"/>
      </rPr>
      <t>, por lo cual se considera que la Subred responde por los datos publicados.</t>
    </r>
  </si>
  <si>
    <t xml:space="preserve">Se avanza en la socialización de derechos y deberes tanto con usuarios como con colaboradores, para el caso de los usuarios: Charlas en salsa,  estrategia aprendiendo y creciendo en derechos y deberes, así como actividades lúdicas, piezas comunicativas entre otras.
Con colaboradores mensualmente se realiza una estrategia lúdica y también se cuenta con piezas comunicativas que visualmente se encuentran publicadas tanto para usuarios con colaboradores. 
Se cuenta con indicador de resultados de la recordación de derechos y deberes por parte de los usuarios y medición del conocimiento por parte de los colaboradores. </t>
  </si>
  <si>
    <t xml:space="preserve">* Informe estadístico de socialización de derechos y deberes 
*Indicador de recordación de derechos y deberes por parte de usuarios 
*Informe de conocimiento de derechos y deberes por parte de colaboradores </t>
  </si>
  <si>
    <r>
      <t xml:space="preserve">Subcomponente </t>
    </r>
    <r>
      <rPr>
        <b/>
        <sz val="15"/>
        <color indexed="8"/>
        <rFont val="Arial Narrow"/>
        <family val="2"/>
      </rPr>
      <t>5</t>
    </r>
    <r>
      <rPr>
        <sz val="15"/>
        <color indexed="8"/>
        <rFont val="Arial Narrow"/>
        <family val="2"/>
      </rPr>
      <t xml:space="preserve">                           
Relacionamiento con el ciudadano</t>
    </r>
  </si>
  <si>
    <t xml:space="preserve">Publicar y actualizar la información correspondiente a la figura del Defensor del Ciudadano en las Unidades de Servicios de Salud </t>
  </si>
  <si>
    <t>Pieza Comunicativa publicada en todas las USS</t>
  </si>
  <si>
    <t>Oficina de Participación Comunitaria y Servicio al Ciudadano
Oficina de Comunicaciones</t>
  </si>
  <si>
    <t>Durante el primer cuatrimestre del año 2022, la Oficina Asesora de Comunicaciones mantuvo la publicación de la pieza comunicativa en la que se socializa el nombre y líneas de contacto del Defensor del Ciudadano, tanto en la página web como en las carteleras institucionales.
La pieza comunicativa del defensor del usuario se encuentra publicada en todos los puntos de atención de la Subred, en las carteleras, dicha pieza comunicativa contiene el nombre y teléfonos de contacto de la defensora del Usuario, la Doctora Marcela Castellanos Cabrera, Jefe de la Oficina de Participación Comunitaria y Servicio al Ciudadano.</t>
  </si>
  <si>
    <r>
      <t xml:space="preserve">Evidencia cargada en el Drive
</t>
    </r>
    <r>
      <rPr>
        <i/>
        <u/>
        <sz val="15"/>
        <color rgb="FF0070C0"/>
        <rFont val="Arial Narrow"/>
        <family val="2"/>
      </rPr>
      <t xml:space="preserve">
https://subredsuroccidentegovco-my.sharepoint.com/:f:/r/personal/referenteriesgos_subredsuroccidente_gov_co/Documents/PAAC%202022%20(I%20trimestre)/Componente%204/5.1?csf=1&amp;web=1&amp;e=eXbKGT
</t>
    </r>
    <r>
      <rPr>
        <sz val="15"/>
        <rFont val="Arial Narrow"/>
        <family val="2"/>
      </rPr>
      <t xml:space="preserve">Pieza comunicativa del defensor del ciudadano </t>
    </r>
    <r>
      <rPr>
        <i/>
        <u/>
        <sz val="15"/>
        <color rgb="FF0070C0"/>
        <rFont val="Arial Narrow"/>
        <family val="2"/>
      </rPr>
      <t xml:space="preserve">
</t>
    </r>
  </si>
  <si>
    <t>Se observaron las piezas comunicativas actualizadas y publicadas en carteleras de las Unidades de Servicios de Salud de la Subred. También se encuentra la información publicada en la página web de la Subred, en el menú Atención y servicios a la ciudadanía / Defensor del ciudadano.</t>
  </si>
  <si>
    <t>Implementar plan de mejoramiento frente a hallazgos identificados en la matriz de necesidades de los usuarios y comunidad.</t>
  </si>
  <si>
    <t xml:space="preserve">Seguimiento plan de mejoramiento </t>
  </si>
  <si>
    <t>III Cuatrimestre</t>
  </si>
  <si>
    <t xml:space="preserve">No aplica para este corte </t>
  </si>
  <si>
    <t>Realizar seguimiento a la satisfacción de los usuarios a través de encuesta modelo Distrito</t>
  </si>
  <si>
    <t>Seguimiento Indicador Satisfacción</t>
  </si>
  <si>
    <t xml:space="preserve">La Subred Integrada de Servicios de Salud Sur Occidente E.S.E, ha avanzado en la medición de la satisfacción a través de la encuesta modelo Distrito, la cual es aplicada por los auxiliares de servicio al ciudadano en cada uno de los puntos de atención, dicha medición se efectúa de manera mensual. En cuanto al resultado, se hace importante precisar que, se mide la satisfacción general que abarca todos los criterios y atributos de la encuesta y la satisfacción global que responde a una pregunta de la resolución 0256 de 2016, obteniendo los siguientes resultados: Satisfacción general alcanzó un porcentaje del 89,2% y la satisfacción global del 98,2%. </t>
  </si>
  <si>
    <t>Informe de satisfacción global y de satisfacción general de la Subred Integrada de Servicios de Salud Sur Occidente E.S.E.</t>
  </si>
  <si>
    <t>Aportan como evidencia archivo Excel con los indicadores de satisfacción de los usuarios, a través de la encuesta modelo Distrito del primer trimestre de 2022.</t>
  </si>
  <si>
    <t xml:space="preserve">Se ha avanzado en la aplicación de la encuesta de satisfacción de Modelo Distrito la cual se aplica de manera mensual a través de la plataforma ALMERA. De lo anterior, se elabora informe estadístico de forma mensual de manera general con los resultados de todos los ítems y o atributos que abarcan la encuesta. Así mismo, se realiza informe  por pregunta, el cual se empezó a aplicar a partir del mes de abril de la presente vigencia y se elabora también informe correspondiente a la resolución 0256. </t>
  </si>
  <si>
    <t xml:space="preserve">* Informes estadísticos de satisfacción.
- Satisfacción general por sede 
- Satisfacción Global </t>
  </si>
  <si>
    <t>En el aplicativo Almera se registra el cumplimiento del Indicador - Percepción de satisfacción Global del usuario por los servicios de salud prestados Sub Red Sur Occidente ESE PAA-03-02 para el primer semestre del año 2022, el cual reporta cumplimiento frente a la meta establecida, de igual forma esta información se encuentra reportad en intranet- Información Oficial  -participación Social y Servicio al Ciudadano- Satisfacción. Se acepta la evidencia, toda vez que, esta se encuentra publicada en la intranet de la Subred, por lo cual se considera que la Subred responde por los datos publicados. (Mejora información disponible al 6 de septiembre de  2022 - con corte julio de 2022)</t>
  </si>
  <si>
    <t>Identificar las principales barreras de acceso de los usuarios a través del Aplicativo SI CUENTANOS BOGOTÁ</t>
  </si>
  <si>
    <t>Informe de Monitoreo a las Barreras de Acceso SI CUENTANOS BOGOTÁ</t>
  </si>
  <si>
    <t xml:space="preserve">Se realiza captura de las barreras de acceso a través de la plataforma Si Cuéntanos Bogotá, Sistema Distrital administrado por la Secretaría Distrital de Salud, así mismo se efectúa el respectivo seguimiento a cada uno de los casos con el fin de brindar solución a los mismos y se elabora un informe de manera mensual que permite identificar las principales barreras de acceso en la entidad. Algunos casos quedan en seguimiento dependiendo de la barrera de acceso y si fue solucionado en el momento se cierra el caso en la plataforma. </t>
  </si>
  <si>
    <t xml:space="preserve">Informe de barreras de acceso </t>
  </si>
  <si>
    <t>Se evidencia archivo Excel "Informe de barreras marzo 2022" (primer trimestre), fuente: Aplicativo Si Cuéntanos Bogotá SDS 2022.</t>
  </si>
  <si>
    <t>Se realiza identificación de las barreras de acceso a través de la plataforma si Cuéntanos Bogotá y se elabora un informe estadístico con el fin de identificar las barreras de acceso de la Subred. Lo anterior, se envía de manera mensual para conocimiento de las diferentes direcciones involucradas con el fin de establecer acciones de mejora.</t>
  </si>
  <si>
    <t>*Informe estadístico de barreras de acceso 
- Informe SIDMA</t>
  </si>
  <si>
    <t>Se evidencia archivo Excel "Informe de barreras con datos registrados a julio 2022", fuente: Aplicativo Si Cuéntanos Bogotá SDS 2022, la cual se encuentra publicada en la intranet  Información Oficial -participación Social y Servicio al Ciudadano- Informe de barreras de acceso julio de 2022.</t>
  </si>
  <si>
    <t>Componente 5: Mecanismos para la Transparencia y el Acceso a la Información</t>
  </si>
  <si>
    <t>Oficina Asesora Desarrollo Institucional (Planeación Estratégica)  -   Oficina TICS - Líderes de Procesos</t>
  </si>
  <si>
    <t>Meta</t>
  </si>
  <si>
    <t>Garantizar el derecho de acceso a la información pública conforme a las normatividad vigente en particular la ley 1712 de 2014 y Decreto Reglamentario 1081 de 2015</t>
  </si>
  <si>
    <t>Continuar con la aplicación de la lista de chequeo implementada donde se relacione la información que debe ser actualizada por los líderes de los procesos de la Subred Sur Occidente conforme a lo establecido en la Ley Transparencia y Acceso a la información.</t>
  </si>
  <si>
    <t>Oficina Asesora de Comunicaciones -
Lideres de Proceso</t>
  </si>
  <si>
    <t>Se realizó la solicitud a todas las áreas para la actualización de información de acuerdo con lo estipulado en la matriz ITA, posteriormente se hizo el cargue de la información en la nueva página web.</t>
  </si>
  <si>
    <t xml:space="preserve">https://subredsuroccidente.gov.co/   </t>
  </si>
  <si>
    <t>Conforme a los anexos allegados no se evidencia las listas de chequeo referente a la información que debe ser actualizada por los líderes de los procesos de la Subred Sur Occidente conforme a lo establecido en la Ley Transparencia y Acceso a la información. Las evidencias aportadas muestran estadísticas de la página web de la entidad, no dan respuesta a lista de chequeo de las publicaciones realizadas (Estadísticas de la web de los meses de diciembre, enero, marzo, abril, mayo; así mismo estadísticas del portafolio de servicios correspondientes al mes de enero, febrero, marzo, abril, mayo, junio, julio).</t>
  </si>
  <si>
    <t>Actualizar la página web de acuerdo con la normatividad vigente y nuevas tecnologías (ITA)</t>
  </si>
  <si>
    <t>página WEB actualizada</t>
  </si>
  <si>
    <t xml:space="preserve">La página web de la Subred Sur Occidente, se encuentra actualizada de acuerdo con las especificaciones del ITA. </t>
  </si>
  <si>
    <t>ANEXO 1.2</t>
  </si>
  <si>
    <t>Se evidencia página web de la entidad actualizada. En cuanto al cumplimiento de la normatividad vigente y nuevas tecnologías (ITA), la Oficina de Control Interno hará la revisión de este cumplimiento de acuerdo con la programación del Plan Anual de Auditoría de la vigencia.</t>
  </si>
  <si>
    <t xml:space="preserve">Realizar la actualización de los procedimientos y trámites priorizados de la Subred en la plataforma SUIT y la guía de trámites y servicios </t>
  </si>
  <si>
    <t>Trámites y procedimientos actualizados en la Plataforma SUIT y la guía de trámites y servicios</t>
  </si>
  <si>
    <t>Oficina TICS
Lideres de Procesos inscritos en SUIT
Oficina Asesora de Desarrollo Institucional (Planeación Estratégica)</t>
  </si>
  <si>
    <t>Se cuenta con el cargue trimestral de los indicadores asociados a los 11 tramites registrados en el SUIT a corte de Junio, realizando un nuevo seguimiento y cargue en el mes de Octubre, con la información correspondiente al 3 trimestre.
Se avanza en el plan de acción de racionalización concertando el medio y preguntas claves para la parametrización de la encuesta.</t>
  </si>
  <si>
    <t>Pantallazos de los indicadores cargados a junio del 2022
Matriz de seguimiento al plan de Racionalización al tramite de entrega de medicamentos
- 13 archivos de información</t>
  </si>
  <si>
    <t>Como evidencia aportan pantallazos del seguimiento de los indicadores asociados a los once (11) trámites registrados en el SUIT (Asignación de citas, atención inicial de urgencias, certificado de defunción, certificado de nacido vivo, concepto sanitario, dispensación de medicamentos y dispositivos médicos, examen de laboratorio clínico, historia clínica, radiología e imágenes diagnósticas, terapia, vacunación antirrábica de caninos y felinos). Se observa seguimiento y evaluación del tramite Dispensación de medicamentos y dispositivos médicos, el cual se encuentra en desarrollo.</t>
  </si>
  <si>
    <t>Formular el Sistema de Gestión de Documento Electrónico de Archivo - SGDEA
1. Diagnóstico de Requisitos Funcionales del SGDEA
2. Diagnóstico de Requisitos no funcionales del SGDEA</t>
  </si>
  <si>
    <t>Envío de diagnóstico de requisitos para el desarrollo del SGDEA en la Subred Sur Occidente, como insumo del proyecto liderado por la Secretaria Distrital de Salud como cabeza del sector en Gestión Documental</t>
  </si>
  <si>
    <t>Dirección Administrativa (Gestión Documental) y Oficina TICS</t>
  </si>
  <si>
    <t>I, II y III Cuatrimestre</t>
  </si>
  <si>
    <t>Se realizó el diagnóstico con base en los requerimientos funcionales y no funcionales definidos por el Archivo de Bogotá al aplicativo de Orfeo de la entidad, en el cual se presenta el nivel de cumplimiento de los requerimientos del aplicativo. Lo anterior obedece a que la SDS es cabeza de sector en la implementación de la Gestión Documental de la entidad.</t>
  </si>
  <si>
    <t>Excel - Matriz de Requisitos</t>
  </si>
  <si>
    <r>
      <t xml:space="preserve">Como soporte se suministró un documento en Excel denominado "02_SUBREDSUROCCIDENTE_DXSGDEA", con el cual no fue posible determinar el nivel de cumplimiento o grado de avance de esta actividad, debido a lo siguiente:
• El documento contiene una fecha de inicio de evaluación (02/05/2019), es decir,  hace tres (3) años (fecha actual: 11/05/2022), y no registra fechas o ciclos de actualización o avance en dicha evaluación, que permitan validar su ejecución o </t>
    </r>
    <r>
      <rPr>
        <sz val="14"/>
        <rFont val="Arial"/>
        <family val="2"/>
      </rPr>
      <t>aplicación para el período de evaluación (cuatrimestre I de 2022).
• El documento tiene automatizado el campo "fecha de diligenciamiento", de tal manera, que al abrir el archivo se registra automáticamente la fecha del día en que se consulta o abre, aspecto que no permite validar la última fecha o histórico de consulta o diligenciamiento del documento.</t>
    </r>
    <r>
      <rPr>
        <sz val="14"/>
        <color theme="1"/>
        <rFont val="Arial"/>
        <family val="2"/>
      </rPr>
      <t xml:space="preserve">
• La meta de la actividad se definió como: "</t>
    </r>
    <r>
      <rPr>
        <i/>
        <sz val="14"/>
        <color theme="1"/>
        <rFont val="Arial"/>
        <family val="2"/>
      </rPr>
      <t>Envío de diagnóstico de requisitos para el desarrollo del SGDEA en la Subred Sur Occidente, como insumo del proyecto liderado por la Secretaria Distrital de Salud como cabeza del sector en Gestión Documental</t>
    </r>
    <r>
      <rPr>
        <sz val="14"/>
        <color theme="1"/>
        <rFont val="Arial"/>
        <family val="2"/>
      </rPr>
      <t>"; no obstante, en la meta no se registró el destinatario del envío y no se suministró evidencia de su cumplimiento.
Además, el contenido de información desactualizada en este documento genera incertidumbre sobre avances o actualización del diagnóstico o del mismo documento. Por ejemplo, el servidor público Martin Alfonso Rodríguez López actualmente no pertenece al subproceso de Gestión Documental desde hace varios meses.</t>
    </r>
  </si>
  <si>
    <t xml:space="preserve">Con el objetivo de identificar el nivel de cumplimiento de los requerimientos funcionales y no funcionales del aplicativo (Orfeo) que actualmente utiliza la Subred Integrada de Servicio de Salud Sur Occidente para la gestión de correspondencia allegada a la entidad, por lo anterior, se diligenció el formulario “Herramienta de evaluación SGDEA-DC RTF”  definido por el Archivo de Bogotá, para identificar el nivel de cumplimiento en cada uno de los servicios establecidos en el modelo de requisitos para la gestión de documentos electrónicos publicado por el ente rector. Como resultado de la actividad, se evidencia el nivel de cumplimiento de dicho aplicativo.
Por otro lado, en el marco del proyecto “Adquisición e implementación del SGDEA”, el cual, es liderado por la Secretaría Distrital de Salud (SDS), en los anexos técnicos junto con las Subredes, definió los requerimientos funcionales y no funcionales que debe cumplir el Sistema de Gestión de Documentos Electrónicos de Archivos. Por lo tanto, los requerimientos se encuentran definidos en los documentos técnicos del proceso de contratación que adelanto de la SDS. </t>
  </si>
  <si>
    <t>Diagnóstico de requerimientos funcionales y no funcionales del aplicativo Orfeo
Anexo técnico cuyo objeto es “Adquisición, implementación y puesta en producción del Sistema de Gestión de Documentos Electrónicos de Archivo (SGDEA), Expediente Electrónico y Firma Electrónica para el Sector Salud del Distrito Capital.AQ158</t>
  </si>
  <si>
    <t>Se consulta el anexo Herramienta de evaluación SGDEA relacionado con software Sistema de Gestión Documental Orfeo, evaluación iniciada por la entidad el 21 julio del 2022 y finalizada el 05 de agosto del 2022, en el cual se observa el diligenciamiento de las pestañas (registro de la entidad, matriz de requisitos, reporte de evaluación SGDEA DC, reporte de evaluación SGDEA + requerimiento de la entidad). Así mismo se observa el anexo de la Ficha Técnica, cuyo objeto a contratar es la "Adquisición, implementación y puesta en producción del Sistema de Gestión de Documentos Electrónicos de Archivo (SGDEA), Expediente Electrónico y Firma Electrónica para el Sector Salud del Distrito Capital" cuya dependencia encargada del proyecto es la Dirección de Tecnologías de la Información y la Comunicaciones de la Secretaría Distrital de Salud. No es posible evidenciar el envío del diagnóstico de requisitos.</t>
  </si>
  <si>
    <t>Formular el Sistema de Gestión de Documento Electrónico de Archivo - SGDEA
1. Expediente Electrónico
2. Firma Digital
3. Interoperabilidad del sistema</t>
  </si>
  <si>
    <t>Definición de procesos y procedimientos para operación del SGDEA en la Subred Suroccidente</t>
  </si>
  <si>
    <t>Mediante la estrategia liderada por la Secretaria Distrital de Salud se realizó la Formulación y Gestionó el despliegue total del proyecto de los sistemas de información de SGDEA para las 8 entidades para que sea implementado por el proveedor Archivos del Estado.
Como avance de la estrategia definida, la Subred Sur Occidente diligenció la matriz para la recolección de información y parametrización del Sistema de Gestión de Documentos Electrónicos. Se encuentra pendiente finalizar con la recolección de la información de los usuarios y particulares requeridos en el archivo. De igual forma, se han tenido mesas de trabajo con la SSD y Archivos del Estado para dar claridad a los campos requeridos en el Archivo.</t>
  </si>
  <si>
    <t>Excel- Datos de cargue
Power Point: Implementación SGDEA + Expediente Único Electrónico + Firmas Electrónicas​</t>
  </si>
  <si>
    <t>En la documentación suministrada como soporte de la actividad y la meta (Datos_ Cargue) se observó la definición de procesos y procedimientos para operación del SGDEA en la Subred Sur Occidente.</t>
  </si>
  <si>
    <t xml:space="preserve">De conformidad con el proyecto de implementación del Sistema de Gestión de Documentos Electrónicos de Archivo (SGDEA), el cual es liderado por la Secretaría Distrital de Salud (SDS), y de acuerdo con el ciclo de ejecución del proyecto para su implementación, la Subred Integrada de Servicio de Salud Sur Occidente ha realizado los ajustes requeridos a la plantilla de parametrización de la herramienta, en donde es un insumo fundamental la estructuración de la herramienta tecnológica.
Ahora bien, es importante mencionar que dentro de los requerimientos funcionales se encuentra contemplados aspectos tales como: Firma digital, expedientes electrónicos e interoperabilidad entre sistemas. </t>
  </si>
  <si>
    <t>Excel - Datos de cargue actualizado
Anexo técnico cuyo objeto es “Adquisición, implementación y puesta en producción del Sistema de Gestión de Documentos Electrónicos de Archivo (SGDEA), Expediente Electrónico y Firma Electrónica para el Sector Salud del Distrito Capital.</t>
  </si>
  <si>
    <t>Dar continuidad al desarrollo de la herramienta que permite llevar control numérico para identificar las peticiones o solicitudes de los ciudadanos para que se pueda llevar la trazabilidad de dichas solicitudes</t>
  </si>
  <si>
    <t xml:space="preserve">Se cuenta con una base de datos donde se ingresan las peticiones que se recepcionan en la Subred, permitiendo llevar un control numérico de las peticiones. </t>
  </si>
  <si>
    <t xml:space="preserve">Base de datos </t>
  </si>
  <si>
    <t>Aportan archivo Excel "MASTER" en el cual registran el control numérico de las peticiones o solicitudes de los ciudadanos y su trazabilidad.</t>
  </si>
  <si>
    <t xml:space="preserve">Con el fin de contar con una herramienta que permita llevar un control numérico de las PQRS se cuenta con una base de datos que contiene la trazabilidad de las peticiones con todos los datos necesarios que permitan efectuar el trámite respectivo. </t>
  </si>
  <si>
    <t>* Base de datos de PQRS 
-cuatrimestre 2022
- Mayo y Junio</t>
  </si>
  <si>
    <t>Aportan archivo Excel "MASTER" en el cual registran el control numérico de las peticiones o solicitudes de los ciudadanos y su trazabilidad correspondientes a los meses de mayo, junio y julio (mejor información disponible al 9 de septiembre 2022).</t>
  </si>
  <si>
    <t>Subcomponente 3                       
Elaboración los Instrumentos de Gestión de la Información</t>
  </si>
  <si>
    <t>Actualizar los inventarios de activos de información de todos los procesos de acuerdo a las nuevas tablas de retención documental y publicarlo en la página web, lo cual incluye la actualización de inventarios de la información Clasificada y Reservada de acuerdo con la normatividad vigente.</t>
  </si>
  <si>
    <t xml:space="preserve">• Capacitación a usuarios líderes y de apoyo de los procesos.
• Consolidación de activos de información de los 18 procesos. 
• Inventario de actualización de Activos e información clasificada y reservada y publicación en página web de acuerdo a la normatividad vigente </t>
  </si>
  <si>
    <t>Dirección Administrativa (Gestión Documental)
Lideres de Proceso - Oficina de TICS - Of Asesora Jurídica</t>
  </si>
  <si>
    <t>Se actualizaron los activos de información para la vigencia 2022  y se publicaron en la página web y en datos abiertos. El 22 de agosto de 2022 con el apoyo de talento humano y comunicaciones se obtuvo un espacio para tratar los temas de seguridad de la información, riesgos y uso de suresoc.
Así mismo se explicaron los tres pilares importantes como son la confidencialidad, integridad y disponibilidad, también se dieron a conocer las políticas y los procedimientos relacionados con la seguridad de la información como activo de información importante para la entidad y algunos tips a tener en cuenta sobre seguridad de la información, esta capacitación fue programada en coordinación con Talento humano, comunicaciones y la Oficina TICs.</t>
  </si>
  <si>
    <t>Activos de información de todos los procesos
7.1.1 Registros de activos de información
https://subredsuroccidente.gov.co/datos-abiertos/Inventario%20Activos%20de%20Informaci%C3%B3n%20-%20Todos%20los%20Procesos%202022.pdf
7.1.2 Índice de información clasificada y reservada
https://subredsuroccidente.gov.co/datos-abiertos/Inventario%20Activos%20de%20Informaci%C3%B3n%20-%20Todos%20los%20Procesos%202022.pdf
7.1.3 Esquema de publicación de información
https://subredsuroccidente.gov.co/datos-abiertos/Inventario%20Activos%20de%20Informaci%C3%B3n%20-%20Todos%20los%20Procesos%202022.pdf
Capacitación lideres de procesos seguridad de la información</t>
  </si>
  <si>
    <t>Realizar el monitoreo de activos e información clasificada y reservada para eventuales cambios o ajustes  por razones normativas o de necesidad</t>
  </si>
  <si>
    <t>• Acta de verificación o monitoreo para determinar si se debe realizar ajustes o no y publicación en página web en caso de cambios o actualización 
• Capacitación a usuarios líderes y de apoyo de los procesos</t>
  </si>
  <si>
    <t>Acta de actualización activos de información.
La información quedó en los siguientes links.
7.1.1 Registros de activos de información
https://subredsuroccidente.gov.co/datos-abiertos/Inventario%20Activos%20de%20Informaci%C3%B3n%20-%20Todos%20los%20Procesos%202022.pdf
7.1.2 Índice de información clasificada y reservada
https://subredsuroccidente.gov.co/datos-abiertos/Inventario%20Activos%20de%20Informaci%C3%B3n%20-%20Todos%20los%20Procesos%202022.pdf
7.1.3 Esquema de publicación de información
https://subredsuroccidente.gov.co/datos-abiertos/Inventario%20Activos%20de%20Informaci%C3%B3n%20-%20Todos%20los%20Procesos%202022.pdf
Datos Abiertos Bogotá
https://datosabiertos.bogota.gov.co/dataset/activos-de-informacio-2022</t>
  </si>
  <si>
    <t>Se evidencia acta de fecha 29/06/2022 donde se registra objetivo "Tratar el tema de activos de información de la Subred" y dentro de los temas tratados, revisión activos de información actual. 
En la página web menú Transparencia y acceso a la información pública- Numeral 7 Datos abiertos - 7.1. Instrumentos de gestión de la información - Registros de activos de información 2022. Aportan soportes de Capacitación de encuentros de aprendizaje continuo. Se sugiere al proceso generar capacitaciones específicas en activos de información.</t>
  </si>
  <si>
    <t xml:space="preserve">Continuar en la búsqueda de datos primarios para su publicación en datos abiertos </t>
  </si>
  <si>
    <t>• Certificado de la estructura de dato abierto 
• Identificación de nuevos datos abiertos de la Subred
• Publicación de información considerada como dato abierto, en la plataforma de datosabiertos.gov</t>
  </si>
  <si>
    <t xml:space="preserve">Lideres de Proceso 
Oficina de Tics -
Oficina Asesora de Comunicaciones </t>
  </si>
  <si>
    <t>ANEXO 3.3
Datos Abiertos Bogotá
https://datosabiertos.bogota.gov.co/dataset/activos-de-informacio-.
 13-04-PL-0004 Plan de apertura, mejora y uso de datos abiertos.
En el momento se han consolidado los activos de información, la información clasificada y reservada y el índice de información y se han publicado en la datos.gov
La información quedó en los siguientes links.
7.1.1 Registros de activos de información
https://subredsuroccidente.gov.co/datos-abiertos/Inventario%20Activos%20de%20Informaci%C3%B3n%20-%20Todos%20los%20Procesos%202022.pdf
7.1.2 Índice de información clasificada y reservada
https://subredsuroccidente.gov.co/datos-abiertos/Inventario%20Activos%20de%20Informaci%C3%B3n%20-%20Todos%20los%20Procesos%202022.pdf
7.1.3 Esquema de publicación de información
https://subredsuroccidente.gov.co/datos-abiertos/Inventario%20Activos%20de%20Informaci%C3%B3n%20-%20Todos%20los%20Procesos%202022.pdf
Datos Abiertos Bogotá
https://datosabiertos.bogota.gov.co/dataset/activos-de-informacio-2022</t>
  </si>
  <si>
    <t xml:space="preserve">Dar continuidad a la implementación de las herramientas para comunicar la información requerida por los grupos diferenciales (videos con lenguaje de señas) </t>
  </si>
  <si>
    <t>Implementación en página web</t>
  </si>
  <si>
    <t xml:space="preserve"> Oficina Asesora de Comunicaciones 
Oficina de Tics</t>
  </si>
  <si>
    <t xml:space="preserve">Actualmente, en la página web se cuenta con botones de acceso rápido que permiten la fácil navegación de personas con discapacidad, con funcionales tales como ampliar o reducir la letra, cambiar el fondo de pantalla para mejorar contraste, destacar enlaces y conexión con el centro de relevo nacional para lengua de señas. Además, todos los videos publicados tienen la opción de subtítulos o habilitar subtítulos. </t>
  </si>
  <si>
    <t>ANEXO 4.1.
https://youtu.be/YrJMzuLoino
https://youtu.be/4__xsIEpMq0
https://youtu.be/u8LvVVnALcY
https://youtu.be/DKYrJY3Dsro</t>
  </si>
  <si>
    <t>Como soporte se anexa video referente a la inclusión en la implementación de herramientas en la página web para comunicar la información requerida por los grupos diferenciales. En la página web se observa una barra lateral en la cual se encuentra disponible un botón de lenguaje de señas, así como seleccionar la opción de cambiar el tamaño de letra, contraste, color, subrayar enlace y conexión con el centro de relevo nacional para lengua de señas. Se observan botones de acceso rápido lo que facilita  la navegación de personas con discapacidad.</t>
  </si>
  <si>
    <t>Informe de Google Analytic</t>
  </si>
  <si>
    <t xml:space="preserve"> Oficina Asesora de Comunicaciones </t>
  </si>
  <si>
    <t xml:space="preserve">Los tags correspondientes están instalados en la web de la Subred Sur Occidente y cada mes accedemos a los datos correspondientes para revisar nuestras estadísticas y con esto fortalecer nuestra estrategia.
Anexos archivos de informe trimestral. </t>
  </si>
  <si>
    <t>Soporte correspondiente a los meses de enero, febrero y marzo cargados en el Drive.</t>
  </si>
  <si>
    <t>Aportan evidencias del primer trimestre de 2022, correspondiente a estadísticas de la WEB de la Subred Sur Occidente ESE.</t>
  </si>
  <si>
    <t xml:space="preserve">El tráfico mensual del sitio web de la Subred Sur occidente es monitoreado con el fin de mejorar nuestro SEO y entender a la audiencia que nos sigue por diferentes razones. </t>
  </si>
  <si>
    <t>ANEXO 5.1</t>
  </si>
  <si>
    <t xml:space="preserve">Aportan evidencias del segundo trimestre de 2022, correspondiente a estadísticas de la WEB de la Subred Sur Occidente ESE, derivados de los Informes de Google Analytic en los cuales se desagrega la siguiente información: número de visitas a la página, actividad de los usuarios, clasificación del usuario y portafolio de servicios.
  </t>
  </si>
  <si>
    <t>Componente 6: Plan de Gestión de Integridad</t>
  </si>
  <si>
    <t xml:space="preserve">Dirección de Gestión de Talento Humano </t>
  </si>
  <si>
    <t>Oficina Asesora Desarrollo Institucional (Planeación Estratégica) - Oficina Asesora de Comunicaciones - Oficina de TICS - Oficina de Participación Comunitaria y Atención al Ciudadano - Líderes de Proceso</t>
  </si>
  <si>
    <t xml:space="preserve">Meta </t>
  </si>
  <si>
    <t>Cumplir anualmente el 95% del plan de Gestión de integridad</t>
  </si>
  <si>
    <t xml:space="preserve">Alistamiento
</t>
  </si>
  <si>
    <t xml:space="preserve">Identificar los Gestores de Integridad </t>
  </si>
  <si>
    <t xml:space="preserve">Listado actualizado de gestores de integridad y Resolución </t>
  </si>
  <si>
    <t xml:space="preserve">Dirección de Gestión del Talento Humano </t>
  </si>
  <si>
    <t>Con el fin de involucrar a todos los colaboradores de la Subred Sur Occidente E.S.E; realiza convocatoria por medio de los diferentes canales de comunicación, Y se socializa el link (https://forms.gle/8q5HVkio8fZULVqd7) de inscripción voluntaria al grupo, Esta convocatoria se comienza a realizar desde el 14 hasta el 27de enero 2022 logrando la participación de 12 servidores y todos los Directivos y jefes de oficina, incluyendo las Subgerencias y Gerencia de la Subred.
Finalmente se genera reconocimiento de forma oficial mediante acto administrativo expedido por la más alta autoridad de la entidad correspondiente, Resolución Nº140 del 02 de marzo  2022 “Por la cual se designan los Gestores de Integridad de la Subred Integrada de Servicios de Salud Sur Occidente E.S.E.”</t>
  </si>
  <si>
    <t xml:space="preserve">1. Informe de Metodología para elección de gestores.
1.1  Resolución N° 140 del 02 de marzo de 2022 POR MEDIO DE LA CUAL SE DESIGNAN LOS GESTORES DE INTEGRIDAD DE LA SUBRED INTEGRADA DE SERVICIOS DE SALUD SUR OCCIDENTE E.S.E.”
</t>
  </si>
  <si>
    <t xml:space="preserve">Se observa cumplimiento a la actividad, toda vez que, se suscribió por parte de la Gerencia la Resolución N° 140 del 02 de marzo de 2022, por medio de la cual se designaron a los gestores de integridad de la Subred Integrada de Servicios de Salud Sur Occidente ESE. 
</t>
  </si>
  <si>
    <t>Armonización</t>
  </si>
  <si>
    <t>Divulgar los resultados de la medición de la apropiación del Código de Integridad</t>
  </si>
  <si>
    <t xml:space="preserve">Actas o productos de socialización </t>
  </si>
  <si>
    <t>I y II Cuatrimestre</t>
  </si>
  <si>
    <r>
      <t>La divulgación de los resultados de la encuesta de medición del conocimiento y percepción de Código de Integridad se realiza en las unidades de forma paulatina, a través del enunciado</t>
    </r>
    <r>
      <rPr>
        <b/>
        <i/>
        <sz val="15"/>
        <color indexed="8"/>
        <rFont val="Arial Narrow"/>
        <family val="2"/>
      </rPr>
      <t xml:space="preserve"> 687 colaboradores dicen…</t>
    </r>
    <r>
      <rPr>
        <sz val="15"/>
        <color indexed="8"/>
        <rFont val="Arial Narrow"/>
        <family val="2"/>
      </rPr>
      <t xml:space="preserve">  los abordajes en las unidades para esta vigencia se realizaron a través de diferentes estrategias, para este primer cuatrimestre participamos en las ferias de acreditación con el eje de transformación cultural divulgando mencionados resultados 509 colaboradores, se adjunta los respectivos soportes del mismo.</t>
    </r>
  </si>
  <si>
    <t>2. Resultados de la encuesta de medición del conocimiento y percepción de Código de Integridad.
2.1 anexos lúdicos de socialización.
2.2 listados de participantes en socialización</t>
  </si>
  <si>
    <t>Se evidencia la divulgación de los resultados obtenidos producto de la medición de la apropiación del Código de Integridad en la Subred Sur Occidente ESE.
1. Se presenta informe de apropiación Código de Integridad Subred Sur Occidente año 2021.
2. Actas de socialización de las reuniones en las cuales se da a conocer los resultados de la medición del código de integridad, las cuales fueron llevadas a cabo en los meses de marzo y abril de 2022.</t>
  </si>
  <si>
    <r>
      <t>La divulgación de los resultados de la encuesta de medición del conocimiento y percepción de Código de Integridad se realiza en las unidades de forma paulatina, a través del enunciado</t>
    </r>
    <r>
      <rPr>
        <b/>
        <i/>
        <sz val="15"/>
        <color indexed="8"/>
        <rFont val="Arial Narrow"/>
        <family val="2"/>
      </rPr>
      <t xml:space="preserve"> 687 colaboradores dicen…</t>
    </r>
    <r>
      <rPr>
        <sz val="15"/>
        <color indexed="8"/>
        <rFont val="Arial Narrow"/>
        <family val="2"/>
      </rPr>
      <t xml:space="preserve">  los abordajes en las unidades para esta vigencia se realizaron a través de diferentes estrategias, para este primer cuatrimestre participamos en las ferias de acreditación con el eje de transformación cultural divulgando mencionados resultados 361 colaboradores, se adjunta los respectivos soportes del mismo para el segundo cuatrimestre .</t>
    </r>
  </si>
  <si>
    <t>De acuerdo a los anexos allegados se observan actas de "asistencia" a capacitación tema "código de integridad (video) Áreas de bienestar". Aportan video con los resultados de la medición de apropiación del Código de Integridad.</t>
  </si>
  <si>
    <t>Diagnóstico</t>
  </si>
  <si>
    <t>Medición del enfoque de integridad en la cultura de la  Subred</t>
  </si>
  <si>
    <t xml:space="preserve">Informe de Resultados de implementación del código de integridad </t>
  </si>
  <si>
    <t>No aplica para este corte.</t>
  </si>
  <si>
    <t>Implementación</t>
  </si>
  <si>
    <t xml:space="preserve">Plan de trabajo de gestores de integridad </t>
  </si>
  <si>
    <t>Participar en los espacios de formación en temas relacionados: transparencia y conflicto de interés.</t>
  </si>
  <si>
    <t>Seguimiento a la ejecución del plan de trabajo de gestores de integridad.</t>
  </si>
  <si>
    <t>Para el segundo trimestre de la vigencia 2022 el plan de trabajo de integridad de la subred logro el cumplimiento del 100% (6) de las actividades programadas, las actividades se encuentran cumpliendo con la meta establecida; mencionadas actividades se encuentran en estado de “completo “en un 17%(1) y en desarrollo el 83% (5) estas últimas concordantes con actividades que se desarrollan de forma trimestral cono socialización de información, espacios de capacitación entre otros;  respecto al cumplimiento  anual plan de trabajo de integridad del total de las 8 actividades propuestas el cumplimiento incluyendo las que están en desarrollo es del 75%.</t>
  </si>
  <si>
    <t xml:space="preserve">3,. Se adjunta plan de trabajo de gestores de integridad ( hoja 1 Excel) </t>
  </si>
  <si>
    <t>De acuerdo con el Plan de Gestores de Integridad, en el primer semestre se debían cumplir cuatro actividades, de las cuales, se cumplieron dos: Convocatoria de gestores y Resolución de designación de los mismos. No se observaron evidencias de los encuentros trimestrales con los gestores de integridad, programados para los meses de febrero y mayo de 2022 y capacitación en temas relacionados con el perfil del gestor de integridad.</t>
  </si>
  <si>
    <t>Seguimiento y Evaluación</t>
  </si>
  <si>
    <t>Informe de evaluación del plan de gestión de integridad</t>
  </si>
  <si>
    <t>Para el segundo trimestre de la vigencia 2022 el plan de trabajo de integridad los gestores de integridad de la subred logro el cumplimiento del 100 (4) de las actividades programadas, las actividades se encuentran cumpliendo con la meta establecida; mencionadas actividades se encuentran en estado de “completo “en un 50%(2) y en desarrollo el 50% (2) estas últimas concordantes con actividades que se desarrollan de forma trimestral como socialización de información, espacios de capacitación entre otros;  respecto al cumplimiento  anual plan de trabajo de integridad del total de las 4  actividades propuestas el cumplimiento incluyendo las que están en desarrollo es del 50%.</t>
  </si>
  <si>
    <t xml:space="preserve">4,. Se adjunta plan de trabajo  de integridad ( hoja 2 Excel) </t>
  </si>
  <si>
    <t>COMPONENTE / ESTRATEGIA</t>
  </si>
  <si>
    <t>ZONA</t>
  </si>
  <si>
    <r>
      <t xml:space="preserve">1. </t>
    </r>
    <r>
      <rPr>
        <b/>
        <sz val="16"/>
        <rFont val="Arial"/>
        <family val="2"/>
      </rPr>
      <t>Gestión del Riesgo de Corrupción</t>
    </r>
  </si>
  <si>
    <t>MEDIA</t>
  </si>
  <si>
    <r>
      <t xml:space="preserve">2. </t>
    </r>
    <r>
      <rPr>
        <b/>
        <sz val="16"/>
        <rFont val="Arial"/>
        <family val="2"/>
      </rPr>
      <t>Racionalización de Trámites</t>
    </r>
  </si>
  <si>
    <r>
      <t xml:space="preserve">3. </t>
    </r>
    <r>
      <rPr>
        <b/>
        <sz val="16"/>
        <rFont val="Arial"/>
        <family val="2"/>
      </rPr>
      <t>Rendición de Cuentas</t>
    </r>
  </si>
  <si>
    <t>ALTA</t>
  </si>
  <si>
    <r>
      <t xml:space="preserve">4. </t>
    </r>
    <r>
      <rPr>
        <b/>
        <sz val="16"/>
        <rFont val="Arial"/>
        <family val="2"/>
      </rPr>
      <t>Mecanismos para Mejorar la Atención al Ciudadano</t>
    </r>
  </si>
  <si>
    <r>
      <t xml:space="preserve">5. </t>
    </r>
    <r>
      <rPr>
        <b/>
        <sz val="16"/>
        <rFont val="Arial"/>
        <family val="2"/>
      </rPr>
      <t>Mecanismos para la Transparencia y el Acceso a la Información</t>
    </r>
  </si>
  <si>
    <r>
      <t xml:space="preserve">6. </t>
    </r>
    <r>
      <rPr>
        <b/>
        <sz val="16"/>
        <rFont val="Arial"/>
        <family val="2"/>
      </rPr>
      <t>Plan de Gestión de Integridad</t>
    </r>
  </si>
  <si>
    <t>TOTAL ACTIVIDADES</t>
  </si>
  <si>
    <t>MATRIZ INSTITUCIONAL DE RIESGOS DE CORRUPCIÓN</t>
  </si>
  <si>
    <t xml:space="preserve">Versión </t>
  </si>
  <si>
    <t xml:space="preserve">Fecha de aprobación </t>
  </si>
  <si>
    <t>Código</t>
  </si>
  <si>
    <t>01-01-FO-0014</t>
  </si>
  <si>
    <t>TIPO DE PROCESO:</t>
  </si>
  <si>
    <t xml:space="preserve">PROCESO : </t>
  </si>
  <si>
    <t>LÍDER RESPONSABLE:</t>
  </si>
  <si>
    <t xml:space="preserve">SUBPROCESO RESPONSABLE: </t>
  </si>
  <si>
    <t xml:space="preserve">3.  IDENTIFICACIÓN DE RIESGOS </t>
  </si>
  <si>
    <t>4.  EVALUACIÓN DE RIESGOS</t>
  </si>
  <si>
    <t xml:space="preserve">5.  ANALISIS DE CONTROLES </t>
  </si>
  <si>
    <t xml:space="preserve">6.  VALORACIÓN DEL RIESGO </t>
  </si>
  <si>
    <t xml:space="preserve">7.  PLAN DE ACCIÓN </t>
  </si>
  <si>
    <t>AUTOCONTROL</t>
  </si>
  <si>
    <t>TERCER ORDEN:  A CARGO DE CONTROL INTERNO 
Como evaluador independiente de la administración del riesgo, realizará el seguimiento anual  y/ o conforme al Programa Anual de Auditorias</t>
  </si>
  <si>
    <t>IDENTIFICACIÓN</t>
  </si>
  <si>
    <t>RIESGO ANTES DE CONTROLES / RIESGO INHERENTE</t>
  </si>
  <si>
    <t xml:space="preserve">ESTRUCTURA DEL CONTROL </t>
  </si>
  <si>
    <t xml:space="preserve">RIESGOS RESIDUAL </t>
  </si>
  <si>
    <t xml:space="preserve">8. SEGUIMIENTO </t>
  </si>
  <si>
    <t>No</t>
  </si>
  <si>
    <t xml:space="preserve">PROCESO </t>
  </si>
  <si>
    <t>OBJETIVO DEL PROCESO</t>
  </si>
  <si>
    <t>Tipo 
de Riesgo 
(Tipología)</t>
  </si>
  <si>
    <t xml:space="preserve">Impacto </t>
  </si>
  <si>
    <r>
      <t>Causa
Inmediata
(</t>
    </r>
    <r>
      <rPr>
        <sz val="14"/>
        <rFont val="Arial Narrow"/>
        <family val="2"/>
      </rPr>
      <t>iniciar con la palabra</t>
    </r>
    <r>
      <rPr>
        <b/>
        <sz val="14"/>
        <rFont val="Arial Narrow"/>
        <family val="2"/>
      </rPr>
      <t xml:space="preserve"> 
por)</t>
    </r>
  </si>
  <si>
    <r>
      <t>Causa
Raíz
(</t>
    </r>
    <r>
      <rPr>
        <sz val="14"/>
        <rFont val="Arial Narrow"/>
        <family val="2"/>
      </rPr>
      <t xml:space="preserve">iniciar con la palabra </t>
    </r>
    <r>
      <rPr>
        <b/>
        <sz val="14"/>
        <rFont val="Arial Narrow"/>
        <family val="2"/>
      </rPr>
      <t xml:space="preserve">
"debido a" "y")</t>
    </r>
  </si>
  <si>
    <r>
      <rPr>
        <b/>
        <sz val="14"/>
        <color theme="1"/>
        <rFont val="Arial Narrow"/>
        <family val="2"/>
      </rPr>
      <t>TIPO:</t>
    </r>
    <r>
      <rPr>
        <b/>
        <sz val="14"/>
        <color theme="0"/>
        <rFont val="Arial Narrow"/>
        <family val="2"/>
      </rPr>
      <t xml:space="preserve">
Interna / Externa 
del proceso
Interna / Externa 
de la Subred</t>
    </r>
  </si>
  <si>
    <t xml:space="preserve"> RIESGO</t>
  </si>
  <si>
    <t xml:space="preserve">Factor 
de Riesgo </t>
  </si>
  <si>
    <t xml:space="preserve">Clasificación
de Riesgo </t>
  </si>
  <si>
    <t xml:space="preserve">UBICACIÓN MAPA DE CALOR </t>
  </si>
  <si>
    <t xml:space="preserve">ANÁLISIS Y EVALUACIÓN DE CONTROLES PARA MITIGAR EL RIESGO </t>
  </si>
  <si>
    <t xml:space="preserve">DESPLAZAMIENTO MAPA DE CALOR </t>
  </si>
  <si>
    <t xml:space="preserve">1ra Linea de defensa </t>
  </si>
  <si>
    <t xml:space="preserve">2ra Linea de defensa </t>
  </si>
  <si>
    <t xml:space="preserve">ATRIBUTOS DE EFICIENCIA </t>
  </si>
  <si>
    <t xml:space="preserve">PROBABILIDAD </t>
  </si>
  <si>
    <t xml:space="preserve">IMPACTO </t>
  </si>
  <si>
    <t>RIESGO RESIDUAL
/ ZONA DE RIESGO</t>
  </si>
  <si>
    <t xml:space="preserve">TRATAMIENTO </t>
  </si>
  <si>
    <t xml:space="preserve">MAPA DE CALOR </t>
  </si>
  <si>
    <t xml:space="preserve">Estratégias para reducir el riesgo </t>
  </si>
  <si>
    <t xml:space="preserve">FRECUENCIA </t>
  </si>
  <si>
    <t>PROBABILIDAD</t>
  </si>
  <si>
    <t>IMPACTO</t>
  </si>
  <si>
    <t>RIESGO INHERENTE / ZONA DE RIESGO</t>
  </si>
  <si>
    <t>Descripcion 
del control</t>
  </si>
  <si>
    <t xml:space="preserve">AFECTACIÓN </t>
  </si>
  <si>
    <t xml:space="preserve">Cuantitativo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</si>
  <si>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</si>
  <si>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</si>
  <si>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Cualitativo </t>
  </si>
  <si>
    <t xml:space="preserve">Estructura del control </t>
  </si>
  <si>
    <t xml:space="preserve">Lider / Gestor del proceso </t>
  </si>
  <si>
    <r>
      <t xml:space="preserve">Vigencia:     </t>
    </r>
    <r>
      <rPr>
        <b/>
        <sz val="14"/>
        <color rgb="FF92D050"/>
        <rFont val="Arial Narrow"/>
        <family val="2"/>
      </rPr>
      <t>2022</t>
    </r>
  </si>
  <si>
    <t xml:space="preserve">Lider del Eje de Gestión del Riesgo </t>
  </si>
  <si>
    <t xml:space="preserve">FRECUENCIA: ANUAL O DE ACUERDO A LO ESTABLECIDO EN EL PROGRAMA ANUAL DE AUDITORIAS </t>
  </si>
  <si>
    <t>TIPO</t>
  </si>
  <si>
    <t xml:space="preserve">IMPLEMENTACIÓN </t>
  </si>
  <si>
    <t>Resultado</t>
  </si>
  <si>
    <t xml:space="preserve">DOCUMENTACIÓN </t>
  </si>
  <si>
    <t xml:space="preserve">EVIDENCIA </t>
  </si>
  <si>
    <t xml:space="preserve">%
Probabilidad </t>
  </si>
  <si>
    <t xml:space="preserve">Probabilidad Residual 
Final </t>
  </si>
  <si>
    <t>%
Impacto</t>
  </si>
  <si>
    <t xml:space="preserve">Impacto 
Residual 
Final </t>
  </si>
  <si>
    <t>Plan de accion referido a la opcion: "REDUCIR"</t>
  </si>
  <si>
    <t xml:space="preserve">Contingencia en caso
 de materialización </t>
  </si>
  <si>
    <t>Fecha</t>
  </si>
  <si>
    <t>Verificación de Controles</t>
  </si>
  <si>
    <t>Verificacion de plan de Acción</t>
  </si>
  <si>
    <t>Materialización</t>
  </si>
  <si>
    <t xml:space="preserve">Verificación de Indicadores </t>
  </si>
  <si>
    <t>Observaciones</t>
  </si>
  <si>
    <t>Afectación</t>
  </si>
  <si>
    <t xml:space="preserve">Preventivo </t>
  </si>
  <si>
    <t>Detectivo</t>
  </si>
  <si>
    <t>Correctivo</t>
  </si>
  <si>
    <t>Automático</t>
  </si>
  <si>
    <t xml:space="preserve">Manual </t>
  </si>
  <si>
    <t xml:space="preserve">Documentado </t>
  </si>
  <si>
    <t xml:space="preserve">Sin documentar </t>
  </si>
  <si>
    <t xml:space="preserve">Continua </t>
  </si>
  <si>
    <t>Aleatoria</t>
  </si>
  <si>
    <t>Con registro</t>
  </si>
  <si>
    <t xml:space="preserve">Sin registro </t>
  </si>
  <si>
    <t xml:space="preserve">Actividad 
de Control </t>
  </si>
  <si>
    <t>Frecuencia</t>
  </si>
  <si>
    <t xml:space="preserve">Soportes </t>
  </si>
  <si>
    <t xml:space="preserve">Procesos y/o  Subprocesos responsables </t>
  </si>
  <si>
    <t>Responsable
Lider/gestor/
colaborador</t>
  </si>
  <si>
    <t>Eficiencia del Control</t>
  </si>
  <si>
    <t>Trimestre</t>
  </si>
  <si>
    <t xml:space="preserve">Trimestre </t>
  </si>
  <si>
    <t xml:space="preserve">Semestral </t>
  </si>
  <si>
    <t>SI</t>
  </si>
  <si>
    <t>NO</t>
  </si>
  <si>
    <t xml:space="preserve">CON </t>
  </si>
  <si>
    <t xml:space="preserve">ALE </t>
  </si>
  <si>
    <t>La matriz Institucional de riesgo inherente y residual presenta en el estado del proceso antes y después de aplicar los debidos controles</t>
  </si>
  <si>
    <t xml:space="preserve">Actividad a realizar </t>
  </si>
  <si>
    <t xml:space="preserve">Fecha de implementación </t>
  </si>
  <si>
    <t>Fecha de seguimiento</t>
  </si>
  <si>
    <t xml:space="preserve">Seguimiento </t>
  </si>
  <si>
    <t xml:space="preserve">Estado </t>
  </si>
  <si>
    <t xml:space="preserve">Plan de contingencia </t>
  </si>
  <si>
    <t xml:space="preserve">Proceso o subproceso responsable de la ejecucion del plan </t>
  </si>
  <si>
    <t xml:space="preserve">Profesional responsable de la ejecución </t>
  </si>
  <si>
    <t>I</t>
  </si>
  <si>
    <t>II</t>
  </si>
  <si>
    <t>III</t>
  </si>
  <si>
    <t>IV</t>
  </si>
  <si>
    <t>FECHA</t>
  </si>
  <si>
    <t>EVALUACIÓN INTEGRAL  - CUMPLIMIENTO</t>
  </si>
  <si>
    <t>OBSERVACIONES</t>
  </si>
  <si>
    <t>RECOMENDACIONES</t>
  </si>
  <si>
    <t>11. GESTIÓN FINANCIERA</t>
  </si>
  <si>
    <t>11. Administrar y gestionar de manera eficiente los recursos financieros que contribuya a la sostenibilidad y perdurabilidad de la Subred Sur Occidente a través del tiempo</t>
  </si>
  <si>
    <t xml:space="preserve">Corrupción </t>
  </si>
  <si>
    <t xml:space="preserve">Económica y Reputacional </t>
  </si>
  <si>
    <t>por desviación y/o perdida de recursos financieros,</t>
  </si>
  <si>
    <t>debido a la falta de seguimiento a los registros que afectan los saldos en caja y  bancos,</t>
  </si>
  <si>
    <t>INTERNA PROCESO</t>
  </si>
  <si>
    <t>Procesos</t>
  </si>
  <si>
    <t>Ejecución y administración de procesos</t>
  </si>
  <si>
    <t>80%
Al menos 1 vez en el último año.</t>
  </si>
  <si>
    <t>12 - 19 (CORRUPCIÓN)</t>
  </si>
  <si>
    <t>El grupo de Tesorería realiza diariamente el seguimiento, cruce y conciliación de la totalidad de la información que afecta caja y bancos</t>
  </si>
  <si>
    <t>Y</t>
  </si>
  <si>
    <t>CON</t>
  </si>
  <si>
    <t>El grupo de tesorería reliza diariamente el cruce de la información de recaudo.  Comparando los movimientos registrados en el sistema de información contra los valores reflejado en el reporte de "Movimientos Bancarios" plataforma del Banco y/o el reporte de la trasportadora de valores.</t>
  </si>
  <si>
    <t>Diario</t>
  </si>
  <si>
    <t xml:space="preserve">Conciliacion Bancaria, Boletin de Caja y Bancos, Acta de Conciliación de recaudo Tesoreria -Cartera, Conciliación  Tesoreria Contabilidad, </t>
  </si>
  <si>
    <t>Facturación, Tesorería y Cartera</t>
  </si>
  <si>
    <t>Gloria Marcela Burgos Torres - Profesional Especializado
Sandra Jineth Tafur Hernandez - Lider Facturación
Luz Yaneth Gomez Ruiz - Tesorera
Carlos Enrique Herrera - Lider Cartera</t>
  </si>
  <si>
    <t>Evitar</t>
  </si>
  <si>
    <t>En caso de que en el proceso de arqueos de caja se evidencie alguna diferencia por faltante de recursos, el área de tesorería procede a notificar al líder del proceso  de Facturación y al Director Financiero, con el fin de que se tomen las medidas correspondientes.</t>
  </si>
  <si>
    <t>Tesorería</t>
  </si>
  <si>
    <t>Tesorera</t>
  </si>
  <si>
    <t>de igual forma  la no realización de  los arqueos de caja en los diferentes puntos de atención y de recaduo de la Subred</t>
  </si>
  <si>
    <t>El grupo de Tesorería realiza periodicamene arqueos Sorpresivos a las cajas de los puntos de atención de la Subred , con el fin de confrontar los valores recaudados contra los registros del sistema de información</t>
  </si>
  <si>
    <t>El grupo de tesorería realiza arqueos de caja de forma sorpresiva en los diferentes puntos de atención y recaudo de la Subred.</t>
  </si>
  <si>
    <t>Arqueos de Cajas</t>
  </si>
  <si>
    <t>Gloria Marcela Burgos Torres - Profesional Especializado
Luz Yaneth Gomez Ruiz - Tesorera</t>
  </si>
  <si>
    <t>y a la no verificación, cruce  y descargue del sistema de información de los pagos autorizados  por los diferentes conceptos,</t>
  </si>
  <si>
    <t>El grupo de Tesorería revisa uno a uno las causaciones y los respectivos soportes fisicos y/o matriz de pagos de los proveedores autorizados, con el fin de  generar los archivos de dispesrsión y comprobantes de egreso para el pago correspondiente.</t>
  </si>
  <si>
    <t>El grupo de tesorería revisa, verifica y genera los archivos de dispersión, comprobantes de egreso y notas bancarias  para los pagos autorizados  por todo concepto; comparandolos contra  la relación de envio y/o causaciones correspondientes</t>
  </si>
  <si>
    <t>Semanal</t>
  </si>
  <si>
    <t>Comprobantes de Dispersión del sistema de información y Reporte Proceso de la plataforma del Banco</t>
  </si>
  <si>
    <t xml:space="preserve">Tesoreria </t>
  </si>
  <si>
    <t>EXTERNA PROCESO</t>
  </si>
  <si>
    <t>por favorecer a un proveedor en el momento de cancelar las obligaciones, sin tener en cuenta la forma de pago establecida en el contrato y el respectivo respaldo presupuestal,</t>
  </si>
  <si>
    <t>Debido al cambio en las cláusulas contractuales y a la no socialización de estos cambios,</t>
  </si>
  <si>
    <t>El líder de tesorería verifica la forma de pago de cada proveedor-contrato según lo registrado en la matriz “BASE FORMA DE PAGO CONTRATOS 2020-2021-2022” que se encuentra en la carpeta compartida y que es actualizada por el área de Contratación de la Subred.</t>
  </si>
  <si>
    <t>El líder de tesorería verifica la forma de pago de cada proveedor-contrato según lo registrado en la matriz “BASE FORMA DE PAGO CONTRATOS 2020-2021-2022” que se encuentra en la carpeta compartida y que es actualizada por el área de Contratación de la Subred.  Esto con el fin de realizar la proyección de pagos a proveedores la cual es autorizada por parte de la Subgerencia Corporativa.</t>
  </si>
  <si>
    <t>Comprobante de dispersión, Comprobante de egreso, reporte del proceso de pago y matriz de OPS</t>
  </si>
  <si>
    <t>Tesoreria y cuentas por pagar.</t>
  </si>
  <si>
    <t>Gloria Marcela Burgos Torres - Profesional Especializado
Luz Yaneth Gomez Ruiz - Tesorera
Omar Rios Triana - Lider Presupuesto</t>
  </si>
  <si>
    <t>En caso de que en el proceso de revisión y cruce de los soportes físicos de proveedores autorizados para pago NO se cumplan con las condiciones contractuales y con los registros y soportes correspondientes, el grupo de tesorería devuelve los documentos a las áreas responsables del proceso (presupuesto, cuentas por pagar) y no se le da trámite para pago.</t>
  </si>
  <si>
    <t>de igual forma por la falta de respaldo presupuestal,</t>
  </si>
  <si>
    <t>El lider de cuentas por pagar y su equipo de trabajo verificaran la existencia del respaldo presupuestal, para el registro de la obligacion</t>
  </si>
  <si>
    <t>El lider de cuentas por pagar y/o su equipo verifica la existencia de los registros presupuestales que acompañan la obligacion.</t>
  </si>
  <si>
    <t>Disponibilida, registro, compromiso y giro presupuestal.</t>
  </si>
  <si>
    <t>Presupuesto y cuentas por pagar.</t>
  </si>
  <si>
    <t>no contar con un Acto administrativo</t>
  </si>
  <si>
    <t>El lider de cuentas por pagar y su equipo de trabajo verificaran la existencia del acto contractual que respalde la obligacion</t>
  </si>
  <si>
    <t>El lider de cuentas por pagar y/o su equipo verifica la existencia del acto administrativo (contratos, resoluciones, OPS, etc) que respalde la obligación.</t>
  </si>
  <si>
    <t>Actos Administrativos (contratos, resoluciones, OPS, etc)</t>
  </si>
  <si>
    <t>Cuentas por pagar</t>
  </si>
  <si>
    <t>Gloria Marcela Burgos Torres - Profesional Especializada
Omar Rios Triana - Lider Cuentas por Pagar</t>
  </si>
  <si>
    <t>y la ausencia de los reportes de las cuentas por pagar adquiridas por la Subred.</t>
  </si>
  <si>
    <t>El lider de cuentas por pagar generara los reportes de las cuentas por pagar causadas de forma mensual y por edades, para ser entregadas a la tesorera.</t>
  </si>
  <si>
    <t>El lider de cuentas por pagar generara los reportes de las cuentas por pagar mensuales y por edades..</t>
  </si>
  <si>
    <t>Reportes cuentas por pagar mensuales y por edades.</t>
  </si>
  <si>
    <t>15. GESTIÓN JURÍDICA</t>
  </si>
  <si>
    <t>15. Asesorar, representar y defender en asuntos jurídicos -administrativos y judiciales internos y externos relacionados con las actividades desarrolladas en la Subred Integrada de Servcios de Salud Sur Occidente ESE, con el propósito de prevenir el daño antijurídico.</t>
  </si>
  <si>
    <t>Por el vencimiento de términos o la prescrición del proceso.</t>
  </si>
  <si>
    <t>Debido a una  posible omision o negligencia  del funcionario  o contratista  que  mediante interpretaciones subjetivas de las normas vigentes,  evite o posterge su aplicación.</t>
  </si>
  <si>
    <t xml:space="preserve">Fraude Interno </t>
  </si>
  <si>
    <t>6 - 11 (CORRUPCIÓN)</t>
  </si>
  <si>
    <t>El apoyo administrativo o el profesional que designe la jefatura de la oficina, debe verificar el informe mesual contable del sistema Siproj Web en el que se relacionará las desiciones tanto de primera como de segunda instancia.</t>
  </si>
  <si>
    <t>Revisar e identificar las sentencias judiciales  favorables y desfavorables, derivadas de los procesos judiciales.</t>
  </si>
  <si>
    <t xml:space="preserve">Informe mensual de procesos judiciales con base en la conciliación contable. </t>
  </si>
  <si>
    <t>Oficina Asesora Jurídica</t>
  </si>
  <si>
    <t>Jefe de la oficina asesora jurídica o el profesional que se designe.  ( Alejandra Maria Almario Chaves)</t>
  </si>
  <si>
    <t>Reducir</t>
  </si>
  <si>
    <t xml:space="preserve">Implememtación de una herramienta para visualizar las actividades pendientes de cada uno de los colaboradores de la oficina juridica. </t>
  </si>
  <si>
    <t>Jefe Oficina Asesora Jurídica</t>
  </si>
  <si>
    <t xml:space="preserve">Planeación </t>
  </si>
  <si>
    <t>Evaluación por el equipo designado por la jefe de la oficina Jurídica para evaluar y realizar las acciones correspondientes a la mitigación del riesgo.
Gestionar la acciones tendientes en la aplicación del Código General Disciplinario Ley 1952 del 2019.</t>
  </si>
  <si>
    <t>Oficina Asesora Jurídica.</t>
  </si>
  <si>
    <t>El profesional que designe la Jefe de la Oficina Jurídica. (Alejandra María Almario Chaves)</t>
  </si>
  <si>
    <t>y,  a la dilación o la no presentación de la acción judicial de  conformidad a los procedimientos y normatividad vigente.</t>
  </si>
  <si>
    <t>El profesional (abogado)  a cargo de cada proceso judicial debe realizar en el  sistema de informacion de procesos judiciales SIROJ WEB, el registro, actulización  de las piezas procesales y  posteriormente la calificación trimestral,  de cada proceso asignado a su cargo.</t>
  </si>
  <si>
    <t xml:space="preserve">Revisar e identificar  el éxito procesal de conformidad al informe genrado por el aplicativo Siproj Web. </t>
  </si>
  <si>
    <t>Informe mensual de procesos judiciales con base a la relación descargada del sistema de información de procesos judiciales SIPROJ WEB.</t>
  </si>
  <si>
    <t>por alteración o falsedad en documento público</t>
  </si>
  <si>
    <t>debido a que en cumplimiento de sus actividades, funciones o poder otorgado,  allegue como prueba, algún documental que contenga una falsedad, oculte total o parcialmente la verdad,</t>
  </si>
  <si>
    <t>100%
Mas de 1 vez al año.</t>
  </si>
  <si>
    <t>Los diferentes informes a entes de control y control interno disciplinario dejarán constancia de la trazabilidad y veracidad de la información suministrada por los diferentes funcionarios y contratistas en su autonomía y cumplimiento de sus funciones y obligaciones.</t>
  </si>
  <si>
    <t>ALE</t>
  </si>
  <si>
    <t>Realizar seguimientos por el profesional designado por la jefatura de la oficina a las observaciones que se deriven de informes generados por los  entes de control  de la entidad o alertas que se puedan evidenciar.</t>
  </si>
  <si>
    <t>Informes a entes de control y control interno disciplinario.</t>
  </si>
  <si>
    <t>Jefe de la oficina asesora jurídica. (asignada, Alejandra Maria Almario Chaves)</t>
  </si>
  <si>
    <t xml:space="preserve">mantener los controles existentes, por control interno disciplinario para el funcionario de planta, contratación o Talento Humano cuando es contratista. </t>
  </si>
  <si>
    <t>31/012/2022</t>
  </si>
  <si>
    <t>31/02/2022</t>
  </si>
  <si>
    <t xml:space="preserve">En ejecución </t>
  </si>
  <si>
    <t>Gestionar la acciones tendientes en la aplicación del Código General Disciplinario Ley 1952 del 2019.
Iniciar lo correspondiente al lo consagrado en el Código Penal Colombiano</t>
  </si>
  <si>
    <t>El profesional que designe la Jefe de la Oficina Jurídica. (Alejandra María Almario Chaves).</t>
  </si>
  <si>
    <t>y la ausencia de integridad y ética de los colaboradores del proceso</t>
  </si>
  <si>
    <t>EXTERNA SUBRED</t>
  </si>
  <si>
    <t>06. GESTIÓN DEL RIESGO EN SALUD</t>
  </si>
  <si>
    <t>07. Prestar una atención integral a los usuarios que acuden a los servicios de hospitalización de la Subred Suroccidente, mediante la atención integral con criterios de oportunidad, accesibilidad, pertinencia y seguridad, en el marco de una atención humanizada con información clara, educación sobre su estado de salud y una optima utilización de recursos, que contribuya al restablecimiento de su salud o definición de conducta de acuerdo a las necesidades y expectativas de salud identificadas, minimizando al máximo los riesgos en la prestación del servicio</t>
  </si>
  <si>
    <t>por uso indebido de los conceptos sanitarios,</t>
  </si>
  <si>
    <t>debido a la falta de adherencia al plan anticorrupción de la Institución,</t>
  </si>
  <si>
    <t>Talento Humano</t>
  </si>
  <si>
    <t>Los lideres de lineas del componente de vigilancia sanitaria fortaleceran las acciones de inducción y reinducción a todos los colaboradores, socializando el plan anticorrupción de la institución</t>
  </si>
  <si>
    <t>Los lideres de linea del componente de vigilancia sanitaria realziaran la parametrizacion del documento del riesgo</t>
  </si>
  <si>
    <t>Avance en documentacion del riesgo</t>
  </si>
  <si>
    <t>Vigilancia en salud ambiental</t>
  </si>
  <si>
    <t>Yamile Cano Herrera - Profesional de Apoyo PSPIC</t>
  </si>
  <si>
    <t>Realizar el reporte al area de juridica con los soportes que evidencian la presunta falta de veracidad a fin de tener un seguimiento y acompañamiento juridico en caso que estos soportes sean motivo de hallazgo por parte de la secretaria distrital de salud</t>
  </si>
  <si>
    <t>Vigilancia en Salud Ambiental</t>
  </si>
  <si>
    <t>Lider Componente -  Jenny Constanza Bermudez Garcia</t>
  </si>
  <si>
    <t>de igual forma al no respeto por los dineros públicos,</t>
  </si>
  <si>
    <t xml:space="preserve">Los lideres de lineas del componente de vigilancia sanitaria realizaran acompamiento en campo verificando el buen uso de las actas con conceptos sanitarios favorables
</t>
  </si>
  <si>
    <t>Los lideres de linea del componente de vigilancia sanitaria realizaran induccion y reinduccion al talento humano con enfoque en el plan anticorrupcion</t>
  </si>
  <si>
    <t>Actas de socializacion por linea de intervencion</t>
  </si>
  <si>
    <t>dificultad en la supervisión del trabajo en campo al 100% del personal que desarrolla acciones extramurales</t>
  </si>
  <si>
    <t xml:space="preserve">Los lideres de lineas del componente de vigilancia sanitaria realizaran proauditoria concurrente a las acciones extramurales y con el control en la codificación y consecutivos a los  documentos(actas de visita IVC).
</t>
  </si>
  <si>
    <t>Los lideres de linea del componente de vigilancia sanitaria realizaran preauditorias en campo a establecimientos con conceptos favorables</t>
  </si>
  <si>
    <t xml:space="preserve">Trimestral </t>
  </si>
  <si>
    <t>Actas de acompañamiento en campo con lista de chequeo</t>
  </si>
  <si>
    <t>y el ofrecimiento de dadivas o contraprestaciones por conceptos sanitarios favorables por parte de los propietarios a funcionarios del PSPIC.</t>
  </si>
  <si>
    <t>18. GESTIÓN DE CONTRATACIÓN</t>
  </si>
  <si>
    <t>18. Adelantar los procesos precontractual, contractual y poscontractual</t>
  </si>
  <si>
    <t>por omitir la realización transaccional de manera electrónica de cualquier proceso contractual de la Subred,</t>
  </si>
  <si>
    <t>debido a la falta de control de los procesos realizados transaccionalmente por la plataforma SECOP II .</t>
  </si>
  <si>
    <t>El colaborador designado por el Director de Contratación de pérfil Tecnologo Administrativo, diligenciará diariamente la Matriz Contractual de Bienes y Servicios (cuando se trate de contratos nuevos); cuando se realicen modificaciones contractuales a contratos en ejecución el diligenciamiento se realizará semanalmente</t>
  </si>
  <si>
    <t>El colaborador designado por el Director de Contratación de pérfil Tecnologo Administrativo, diligencia la Matriz Contractual verificando la información en Secop II al momento de registrar los datos del proceso contractual</t>
  </si>
  <si>
    <t>Diaria</t>
  </si>
  <si>
    <t>Matriz Contractaual Bienes y Servicios
Plataforma SECOP II</t>
  </si>
  <si>
    <t>Dirección de Contratación</t>
  </si>
  <si>
    <t>Mónica E. González Montes
Martha Rodríguez Cortés</t>
  </si>
  <si>
    <t>El Director de Contratación revisará la totalidad de los procesos del período donde se materializó el riesgo (último mes), realizando un diagnótico de la situación presentada e informará a la Oficina de Control Interno y a los entes de control (si es necesario)</t>
  </si>
  <si>
    <t>Director de Contratación</t>
  </si>
  <si>
    <t>y al desconocimiento de las plataformas administradas por Colombia Compra Eficiente</t>
  </si>
  <si>
    <t>El Director de Contratación, el tecnologo administrativo responsable del diligenciamiento de la Matriz y el apoyo administrativo de la Dirección, realizarán sobre muestreo aleatorio verificación de la información consignada en la matriz Contractual de Bienes y Servicios</t>
  </si>
  <si>
    <t>La Directora de Contratación, el tecnologo administrativo y el apoyo administrativo de la Dirección, realizarán muestreo aleatorio para confirmar la información de la Matriz Contractual de bienes y servicios</t>
  </si>
  <si>
    <t>Actas de revisión de muestreo aleatorio. 
Matriz Contractual de Bienes y Servicios.
Plataforma SECOP II</t>
  </si>
  <si>
    <t>El Director de Contratación, el colaborador designado para realizar la actividad y el apoyo administrativo de la Dirección, revisarán mensualmente las actualizaciones de las plataformas electrónicas realizadas por Colombia Compra Eficiente (Si las hay)</t>
  </si>
  <si>
    <t>La Directora de contratación revisará las actualizaciones (si las hay) de la plataforma SECOP II para socializarlas al equipo de trabajo</t>
  </si>
  <si>
    <t>Actas de verificación de las plataformas electrónicas.
SECOP II</t>
  </si>
  <si>
    <t>por adjudicar contratos a oferentes con malas prácticas o que representen un riesgo de lavado de activos y de financiación del terrorismo</t>
  </si>
  <si>
    <t xml:space="preserve">Debido a la falta de control de los procesos realizados transaccionalmente por la plataforma SECOP II </t>
  </si>
  <si>
    <t>El Apoyo Administrativo designado por la Dirección, revisará mensualmente la Matriz Contractual de Bienes y Servicios verificando que en el proceso de SECOP II se haya realizado la consulta respectiva.</t>
  </si>
  <si>
    <t xml:space="preserve">El apoyo administrativo designado por la Dirección de Contratación verifica la información de cada proceso de la Matriz Contractual de Bienes y Servicios revisando en SECOP II si se realizó la consulta respectiva </t>
  </si>
  <si>
    <t>Acta de Verificación.
Matriz Contractual Bienes y Servicios
SECOP II</t>
  </si>
  <si>
    <t>y la omisión de la verificación en listas restrictivas de los terceros interesados en contratar con la Subred</t>
  </si>
  <si>
    <t>Los colaboradores del proceso precontractual realizarán la verificación de los terceros que participan en los proceso de Contratación de la Subred</t>
  </si>
  <si>
    <t>Los colaboradores del subproceso precontractual designados por la Dirección para iniciar el proceso de contratación, deberán verificar en listas restrictivas a los terceros interesados en participar</t>
  </si>
  <si>
    <t>Verificación en listas Restrictivas.
SECOP II</t>
  </si>
  <si>
    <t>13. GESTIÓN DE TICS</t>
  </si>
  <si>
    <t>13. Establecer políticas, manuales, guías y procedimientos para los recursos tecnológicos de la Subred Integrada de Servicios de Salud Sur Occidente ESE que genere eficiencia, eficacia en la administración, uso y operación de la plataforma tecnológica con la cual cuenta la entidad , estableciendo planes de reposición, mantenimiento y operación de la misma, atendiendo de esta manera las necesidades de los clientes internos y externos en los procesos transversales que impliquen el uso de tecnología biomédicas, recursos y servicios tecnológicos y sistemas de información.</t>
  </si>
  <si>
    <t>por manipulación indebida de la información con intereses personales o a terceros,</t>
  </si>
  <si>
    <t>debido a inseguridad en las politicas de autenticación y contraseñas de los sistemas de informacion</t>
  </si>
  <si>
    <t xml:space="preserve">Fraude Externo </t>
  </si>
  <si>
    <t>La oficina de sistemas de información en colaboración con los coordinadores velara por el cumplimiento de las políticas de seguridad de la información establecías en el manual de seguridad de la información referente a la Política de contraseñas, así mismo por la ejecución del procedimiento gestión de usuarios y contraseñas.</t>
  </si>
  <si>
    <t>Los técnicos de la mesa de ayuda de sistemas de informacion atenderan los tickets y  brindaran la inducción a los usuarios que solicitan la creación de usuarios en el sistema de información hospitalario.</t>
  </si>
  <si>
    <t>Reportes de ticket mesa de ayuda y/o consultas del Sistema de informacion 
Reporte de usuarios con induccion</t>
  </si>
  <si>
    <t>OFICINA TICS</t>
  </si>
  <si>
    <t>COORDINADOR BASES DE DATOS, COORDINADOR MESA DE AYUDA, COORDINADOR SISTEMAS DE INFORMACION
MARIA ELCY HERNANDEZ</t>
  </si>
  <si>
    <t>Aplicación de los controles</t>
  </si>
  <si>
    <t>Jefe TICS</t>
  </si>
  <si>
    <t>Copias sistematicas de las BD del sistema de información</t>
  </si>
  <si>
    <t>TICS</t>
  </si>
  <si>
    <t>ADMIN DBA</t>
  </si>
  <si>
    <t xml:space="preserve">o por ofrecimiento de dadivas por parte de personal interno o externo  o presiones indebidas </t>
  </si>
  <si>
    <t>INTERNA SUBRED</t>
  </si>
  <si>
    <t>La Oficina de sistemas de información con los coordinadores validaran periodicamente la adherencia de los colaboradores de la subred por medio de estrategias orientadas a la gestión de seguridad de la información</t>
  </si>
  <si>
    <t>La Oficina Tics a través de la coordinación de gestion TICs realizara estrategias de divulgación de seguridad de la información.</t>
  </si>
  <si>
    <t>Actas de socializacion, piezas comunicativas, ticket comunicaciones</t>
  </si>
  <si>
    <t>COORDINADOR GESTION TICS</t>
  </si>
  <si>
    <t xml:space="preserve">La Oficina de sistemas de información con los coordinadores validaran periodicamentere los usuarios activos en el uso de los sistemas de información </t>
  </si>
  <si>
    <t>El coordinador de sistemas de información a través del administrador de Bases de datos revisara los usuarios en el sistema de informacion hospitalario (Dinamica) para inactivar los que no usan el sistema por una periodiciad de 60 dias</t>
  </si>
  <si>
    <t>Reporte y analisis de datos de usuarios en el sistema hospitalario</t>
  </si>
  <si>
    <t>La oficina de sistemas de información TICS pondrá en funcionamiento un mecanismo que bloqueará el acceso al sistema de información misional de colaboradores que no hayan ingresado a mas de 90 días.</t>
  </si>
  <si>
    <t>el Administrador de BD, validara que todos los usuarios tengan la caducidad de la clave de acceso en el sistema de informacion.</t>
  </si>
  <si>
    <t>Reporte de usuarios, consulta en sistema Hospitalario.</t>
  </si>
  <si>
    <t>La oficina de sistemas realizará la desactivación de usuarios de los sistemas de información misionales acorde a los paz y salvos expedidos por los respectivos supervisores de contrato o jefes de colaboradores planta.</t>
  </si>
  <si>
    <t>Los coordinadores de la oficina TICs, revisaran que las solicitudes de retiro para firma de paz y salvo se hayan retirado del sistema de información.</t>
  </si>
  <si>
    <t>Reporte de usuarios retirados vs validacion sistema hospitalrio</t>
  </si>
  <si>
    <t>TALENTO HUMANO
CONTRATACION
TICS</t>
  </si>
  <si>
    <t>SOPORTES Y EVALUACIÓN PLANEACIÓN - TERCER CUATRIMESTRE</t>
  </si>
  <si>
    <t xml:space="preserve">6 Actas de socialización </t>
  </si>
  <si>
    <t>Se valida la información y verifican los enlaces, comprobando que funcionan y la estrategia se encuentra en operación</t>
  </si>
  <si>
    <t>Seguimiento de la Oficina de Control Interno - 2022
Tercer cuatrimestre de 2022</t>
  </si>
  <si>
    <r>
      <t xml:space="preserve">Alcanzado
</t>
    </r>
    <r>
      <rPr>
        <sz val="11"/>
        <color theme="0"/>
        <rFont val="Arial"/>
        <family val="2"/>
      </rPr>
      <t>Al 31-dic-2022</t>
    </r>
  </si>
  <si>
    <t>Durante el segundo semestre de la vigencia, se realizaron dos diálogos ciudadanos orientados a la socialización de la gestión adelantada por la Subred Integrada de Servicios de Salud Sur Occidente E.S.E. y que involucraron a las partes interesadas de la Entidad. El primero de ellos desarrollado el pasado 06 de julio, cuya descripción y soportes fueron reportados en el seguimiento de segundo cuatrimestre del presente plan. El segundo ejercicio de interlocución se desarrolló el día 04 de noviembre en modalidad de feria de servicios, la cual dio respuesta a las necesidades de información identificadas en las partes interesadas de la Entidad y que permitió socializar la gestión adelantada por la Administración en cinco temáticas priorizadas por la ciudadanía; la primera de ellas en lo concerniente a los proyectos de inversión, en segundo lugar lo relacionado a la prestación de los servicios, en tercer lugar el plan de mantenimiento e infraestructura, en cuarto lugar las acciones implementadas en pro de la gestión del riesgo en salud y en quinto lugar las acciones adelantadas del proceso de Humanización.
La modalidad utilizada fue presencial y se contó con la participación de 46 representantes de los espacios e instancias de participación social en salud, proveedores, funcionarios, colaboradores y demás partes interesadas de la Entidad.</t>
  </si>
  <si>
    <t>Acta de Feria de Servicios - Diálogo ciudadano</t>
  </si>
  <si>
    <t>Se evidencia el ejercicio de interlocución en el acta del 04 de noviembre dando respuesta a las necesidades de información identificadas en las partes interesadas de la Entidad</t>
  </si>
  <si>
    <t>Durante el tercer trimestre de la vigencia se desarrollaron las actividades propuestas en el Plan de Acción del Subproceso de Participación Comunitaria que responde a la Política Pública de Participación Social en Salud - Resolución 2063 de 2017, a través de sus cinco ejes de acción. Durante el trimestre mencionado anteriormente, se logró el 100% de las actividades previstas para el periodo, garantizando la participación ciudadana en la Entidad y promoviendo vinculación de nuevos líderes sociales y la cualificación de los mismos, así como también la permanencia y fortalecimiento de la veedurías ciudadanas en los programas y proyectos que ejecuta la Subred Integrada de Servicios de Salud Sur Occidente E.S.E.</t>
  </si>
  <si>
    <t xml:space="preserve">Se evidencia los soportes de las actividades por cada uno de sus ejes de acción (5 carpetas). Y el seguimiento en la matriz de Excel del plan de acción </t>
  </si>
  <si>
    <t>Indicador de incremento y bases sociales</t>
  </si>
  <si>
    <t xml:space="preserve">Se evidencia los Excel con las bases de datos de seguimiento a los diferentes entes y espacios de participación con las partes interesadas </t>
  </si>
  <si>
    <t>Durante el tercer trimestre de la vigencia 2022, en el marco del Plan de Acción de la Política Pública de Participación Social en Salud se realizaron diferentes reuniones de Control Social y Veedurías Ciudadanas existentes en la Entidad. Garantizando el acompañamiento al 100% de las veedurías ciudadanas y acompañando el proceso de control social a los diferente planes y proyectos que ejecuta la Subred Integrada de Servicios de Salud Sur Occidente E.S.E.</t>
  </si>
  <si>
    <t xml:space="preserve">Informe de gestión III trimestre y actas de reunión
- Actas veeduría ruta de la salud
- Acta veeduría centro de salud Mexicana
-Acta torre de urgencias de Kennedy </t>
  </si>
  <si>
    <t>Se evidencia bases de Excel (2 archivos) con la información de los resultados de la estrategia acompañándote de Trabajo Social y Auxiliares de Servicio al Ciudadano</t>
  </si>
  <si>
    <t>Se evidencian las actas de socialización de los resultados de la estrategia y de retroalimentaciones realizadas (8 PDF)</t>
  </si>
  <si>
    <t xml:space="preserve">Informe de resultados </t>
  </si>
  <si>
    <t>NO APLICA PARA ESTE CORTE</t>
  </si>
  <si>
    <t xml:space="preserve">Con el objetivo de identificar el nivel de cumplimiento de los requerimientos funcionales y no funcionales del aplicativo (Orfeo) que actualmente utiliza la Subred Integrada de Servicio de Salud Sur Occidente para la gestión de correspondencia allegada a la entidad, por lo anterior, se diligenció el formulario “Herramienta de evaluación SGDEA-DC RTF”  definido por el Archivo de Bogotá, para identificar el nivel de cumplimiento en cada uno de los servicios establecidos en el modelo de requisitos para la gestión de documentos electrónicos publicado por el Archivo de Bogotá. 
De acuerdo con el resultado obtenido, se remitió mediante una comunicación oficial a la Secretaría Distrital de Salud, el diagnóstico realizado al aplicativo de Orfeo de la entidad para su conocimiento y fines pertinentes. 
Por último, es importante mencionar que, mediante la definición del proyecto “Adquisición e implementación del SGDEA”, se definió los requerimientos funcionales y no funcionales de la herramienta, lo cual, se puede evidenciar en el anexo técnico del proceso de contratación que adelanto la Secretaría Distrital de Salud. </t>
  </si>
  <si>
    <t xml:space="preserve">De acuerdo con el proyecto de implementación del Sistema de Gestión de Documentos Electrónicos de Archivo (SGDEA) adquirido por la Secretaría Distrital de Salud, y teniendo en cuenta las observaciones realizadas por el contratista “Archivos del Estado”, se realizó el ajuste a la matriz de parametrización de acuerdo con las observaciones realizadas, adicionalmente, se diligencio la matriz de requerimientos del SGDEA, la cual, contempla aspectos tales como: Base de requerimientos; Particulares; Responsables de áreas; notificaciones; tipo de solicitudes de ventanilla; formularios de radicación; Interfaz de sede electrónica e Interfaz de SGDEA. Las matrices mencionadas anteriormente, se remiten al contratista para su respectiva revisión. Por otro lado, es importante mencionar que de acuerdo con el cronograma establecido en la ejecución del contrato, se tiene previsto que para el mes de noviembre y diciembre se diligenciaba la matriz de parametrización y requerimientos del SGDEA. </t>
  </si>
  <si>
    <t>Excel  2_PlantillaParametrizacion-10112022
Excel_Requerimientos_SGDEA_16112022
Campos_Metadatos_FomrularioPQRS_</t>
  </si>
  <si>
    <t xml:space="preserve">"* Base de datos de PQRS 
Enero a noviembre				</t>
  </si>
  <si>
    <t>Se evidenció la publicación de la Política de Gestión del Riesgo (Código 01-01-OD- 0008) en su versión 6 en la página web institucional (Ruta: Transparencia y Acceso a la Información Pública / numeral 4 Planeación. Presupuesto e Informes, 4.12 Políticas, lineamientos y manuales / Políticas y lineamientos Sectoriales e Institucionales / 2022).</t>
  </si>
  <si>
    <t>Actividad cumplida en el primer y segundo cuatrimestre.</t>
  </si>
  <si>
    <t>Aportan acta del Comité de Gestión y Desempeño del 30 de septiembre de 2022, en el cual se evidencia la presentación de los riesgos de corrupción.</t>
  </si>
  <si>
    <t>Objetivo Específico:</t>
  </si>
  <si>
    <t xml:space="preserve">2. Optimizar la gestión institucional de la Subred mediante la identificación, priorización y racionalización de trámites. </t>
  </si>
  <si>
    <t xml:space="preserve">3. Presentar la gestión de la Subred a los ciudadanos, la sociedad civil, otras entidades públicas y organismos de control, mediante la ejecución de las actividades relacionadas con ejercicios de rendición de cuentas. </t>
  </si>
  <si>
    <t xml:space="preserve">4. Mejorar la atención que la Unidad presta al ciudadano mediante el fortalecimiento de la estructura administrativa, los mecanismos de escucha, el talento humano y aspectos normativos. </t>
  </si>
  <si>
    <t>5. Establecer acciones para fortalecer la implementación de la Ley de Transparencia y Acceso a la información Pública 1712/2014 mediante la publicación de información de manera sistemática.</t>
  </si>
  <si>
    <t>6. Fortalecer las acciones encaminadas a la Gestión de Integridad Institucional.</t>
  </si>
  <si>
    <t>1. Identificar, analizar y controlar los posibles hechos generadores de corrupción, tanto al interior como al exterior de la entidad.</t>
  </si>
  <si>
    <t>Fecha de modificación. 
Acta del Comité de Gestión y Desempeño:</t>
  </si>
  <si>
    <r>
      <rPr>
        <sz val="15"/>
        <color theme="4"/>
        <rFont val="Arial Narrow"/>
        <family val="2"/>
      </rPr>
      <t>Versión 1</t>
    </r>
    <r>
      <rPr>
        <b/>
        <sz val="15"/>
        <color theme="4"/>
        <rFont val="Arial Narrow"/>
        <family val="2"/>
      </rPr>
      <t>:</t>
    </r>
    <r>
      <rPr>
        <sz val="15"/>
        <color indexed="8"/>
        <rFont val="Arial Narrow"/>
        <family val="2"/>
      </rPr>
      <t xml:space="preserve"> I Cuatrimestre
</t>
    </r>
    <r>
      <rPr>
        <sz val="15"/>
        <color theme="3" tint="0.39997558519241921"/>
        <rFont val="Arial Narrow"/>
        <family val="2"/>
      </rPr>
      <t>Versión 2</t>
    </r>
    <r>
      <rPr>
        <sz val="15"/>
        <color indexed="8"/>
        <rFont val="Arial Narrow"/>
        <family val="2"/>
      </rPr>
      <t>: III Cuatrimestre</t>
    </r>
  </si>
  <si>
    <r>
      <rPr>
        <sz val="15"/>
        <color theme="4"/>
        <rFont val="Arial Narrow"/>
        <family val="2"/>
      </rPr>
      <t>Versión 1</t>
    </r>
    <r>
      <rPr>
        <b/>
        <sz val="15"/>
        <color theme="4"/>
        <rFont val="Arial Narrow"/>
        <family val="2"/>
      </rPr>
      <t>:</t>
    </r>
    <r>
      <rPr>
        <sz val="15"/>
        <color indexed="8"/>
        <rFont val="Arial Narrow"/>
        <family val="2"/>
      </rPr>
      <t xml:space="preserve"> Cuatrimestral 
</t>
    </r>
    <r>
      <rPr>
        <sz val="15"/>
        <color theme="3" tint="0.39997558519241921"/>
        <rFont val="Arial Narrow"/>
        <family val="2"/>
      </rPr>
      <t>Versión 2</t>
    </r>
    <r>
      <rPr>
        <sz val="15"/>
        <color indexed="8"/>
        <rFont val="Arial Narrow"/>
        <family val="2"/>
      </rPr>
      <t>: III Cuatrimestre</t>
    </r>
  </si>
  <si>
    <r>
      <rPr>
        <sz val="15"/>
        <color theme="3" tint="0.39997558519241921"/>
        <rFont val="Arial Narrow"/>
        <family val="2"/>
      </rPr>
      <t>Versión 1</t>
    </r>
    <r>
      <rPr>
        <sz val="15"/>
        <color indexed="8"/>
        <rFont val="Arial Narrow"/>
        <family val="2"/>
      </rPr>
      <t xml:space="preserve">: I, II Cuatrimestral
</t>
    </r>
    <r>
      <rPr>
        <sz val="15"/>
        <color theme="3" tint="0.39997558519241921"/>
        <rFont val="Arial Narrow"/>
        <family val="2"/>
      </rPr>
      <t>Versión 2</t>
    </r>
    <r>
      <rPr>
        <sz val="15"/>
        <color indexed="8"/>
        <rFont val="Arial Narrow"/>
        <family val="2"/>
      </rPr>
      <t>: I, II y III Cuatrimestre</t>
    </r>
  </si>
  <si>
    <r>
      <rPr>
        <sz val="15"/>
        <color theme="4"/>
        <rFont val="Arial Narrow"/>
        <family val="2"/>
      </rPr>
      <t>Versión 1</t>
    </r>
    <r>
      <rPr>
        <b/>
        <sz val="15"/>
        <color theme="4"/>
        <rFont val="Arial Narrow"/>
        <family val="2"/>
      </rPr>
      <t>:</t>
    </r>
    <r>
      <rPr>
        <sz val="15"/>
        <color indexed="8"/>
        <rFont val="Arial Narrow"/>
        <family val="2"/>
      </rPr>
      <t xml:space="preserve"> II Cuatrimestre
</t>
    </r>
    <r>
      <rPr>
        <sz val="15"/>
        <color theme="3" tint="0.39997558519241921"/>
        <rFont val="Arial Narrow"/>
        <family val="2"/>
      </rPr>
      <t>Versión 2</t>
    </r>
    <r>
      <rPr>
        <sz val="15"/>
        <color indexed="8"/>
        <rFont val="Arial Narrow"/>
        <family val="2"/>
      </rPr>
      <t>: III Cuatrimestre</t>
    </r>
  </si>
  <si>
    <r>
      <rPr>
        <sz val="15"/>
        <color theme="3" tint="0.39997558519241921"/>
        <rFont val="Arial Narrow"/>
        <family val="2"/>
      </rPr>
      <t>Versión 1:</t>
    </r>
    <r>
      <rPr>
        <sz val="15"/>
        <color indexed="8"/>
        <rFont val="Arial Narrow"/>
        <family val="2"/>
      </rPr>
      <t xml:space="preserve"> N° de Mapas de Riesgos de Corrupción publicado.
</t>
    </r>
    <r>
      <rPr>
        <sz val="15"/>
        <color theme="3" tint="0.39997558519241921"/>
        <rFont val="Arial Narrow"/>
        <family val="2"/>
      </rPr>
      <t xml:space="preserve">
Versión 2</t>
    </r>
    <r>
      <rPr>
        <sz val="15"/>
        <color indexed="8"/>
        <rFont val="Arial Narrow"/>
        <family val="2"/>
      </rPr>
      <t>: Mapa de Riesgos de Corrupción actualizado y publicado en página web de la entidad</t>
    </r>
  </si>
  <si>
    <r>
      <rPr>
        <sz val="15"/>
        <color theme="3" tint="0.39997558519241921"/>
        <rFont val="Arial Narrow"/>
        <family val="2"/>
      </rPr>
      <t>Versión 1:</t>
    </r>
    <r>
      <rPr>
        <sz val="15"/>
        <rFont val="Arial Narrow"/>
        <family val="2"/>
      </rPr>
      <t xml:space="preserve"> Documento de análisis de la lectura de necesidades 2022 por forma de participación.
</t>
    </r>
    <r>
      <rPr>
        <sz val="15"/>
        <color theme="3" tint="0.39997558519241921"/>
        <rFont val="Arial Narrow"/>
        <family val="2"/>
      </rPr>
      <t>Versión 2</t>
    </r>
    <r>
      <rPr>
        <sz val="15"/>
        <rFont val="Arial Narrow"/>
        <family val="2"/>
      </rPr>
      <t>: Informe de Lectura de Necesidades</t>
    </r>
  </si>
  <si>
    <r>
      <rPr>
        <sz val="15"/>
        <color rgb="FF0070C0"/>
        <rFont val="Arial Narrow"/>
        <family val="2"/>
      </rPr>
      <t xml:space="preserve">Versión 1: </t>
    </r>
    <r>
      <rPr>
        <sz val="15"/>
        <color theme="1"/>
        <rFont val="Arial Narrow"/>
        <family val="2"/>
      </rPr>
      <t xml:space="preserve">Realizar la consulta con comunicaciones de la Secretaria Distrital de Salud para viabilidad de establecer enlace de denuncia con la página web de la SDS en  la página de la Subred 
</t>
    </r>
    <r>
      <rPr>
        <sz val="15"/>
        <color rgb="FF0070C0"/>
        <rFont val="Arial Narrow"/>
        <family val="2"/>
      </rPr>
      <t xml:space="preserve">Versión 2: </t>
    </r>
    <r>
      <rPr>
        <sz val="15"/>
        <color theme="1"/>
        <rFont val="Arial Narrow"/>
        <family val="2"/>
      </rPr>
      <t>Instalar en la nueva página web de la Subred Sur Occidente los botones de denuncia de actos de corrupción y Bogotá te escucha dispuestos por el Distrito.</t>
    </r>
  </si>
  <si>
    <r>
      <rPr>
        <sz val="15"/>
        <color theme="3" tint="0.39997558519241921"/>
        <rFont val="Arial Narrow"/>
        <family val="2"/>
      </rPr>
      <t>Versión 1:</t>
    </r>
    <r>
      <rPr>
        <sz val="15"/>
        <color indexed="8"/>
        <rFont val="Arial Narrow"/>
        <family val="2"/>
      </rPr>
      <t xml:space="preserve"> Fortalecimiento de la Cultura de Gestión del Riesgo en la Subred.
</t>
    </r>
    <r>
      <rPr>
        <sz val="15"/>
        <color theme="3" tint="0.39997558519241921"/>
        <rFont val="Arial Narrow"/>
        <family val="2"/>
      </rPr>
      <t>Versión 2</t>
    </r>
    <r>
      <rPr>
        <sz val="15"/>
        <color indexed="8"/>
        <rFont val="Arial Narrow"/>
        <family val="2"/>
      </rPr>
      <t xml:space="preserve">: Socializar a  los  lideres  y  gestores  de  riesgos  de  los  18  procesos  (36  personas) </t>
    </r>
  </si>
  <si>
    <r>
      <rPr>
        <sz val="15"/>
        <color theme="3" tint="0.39997558519241921"/>
        <rFont val="Arial Narrow"/>
        <family val="2"/>
      </rPr>
      <t>Versión 1</t>
    </r>
    <r>
      <rPr>
        <sz val="15"/>
        <rFont val="Arial Narrow"/>
        <family val="2"/>
      </rPr>
      <t xml:space="preserve">: Revisión del mapa de riesgos con cada uno de los 18 procesos, a través de mesas de trabajo
</t>
    </r>
    <r>
      <rPr>
        <sz val="15"/>
        <color theme="3" tint="0.39997558519241921"/>
        <rFont val="Arial Narrow"/>
        <family val="2"/>
      </rPr>
      <t xml:space="preserve">
Versión 2</t>
    </r>
    <r>
      <rPr>
        <sz val="15"/>
        <rFont val="Arial Narrow"/>
        <family val="2"/>
      </rPr>
      <t>: Revisión del mapa  de  riesgos  de  corrupción  con  los  procesos  pendientes  en  mesas  de  trabajo.</t>
    </r>
  </si>
  <si>
    <r>
      <rPr>
        <sz val="15"/>
        <color theme="3" tint="0.39997558519241921"/>
        <rFont val="Arial Narrow"/>
        <family val="2"/>
      </rPr>
      <t>Versión 1</t>
    </r>
    <r>
      <rPr>
        <sz val="15"/>
        <color theme="1"/>
        <rFont val="Arial Narrow"/>
        <family val="2"/>
      </rPr>
      <t xml:space="preserve">: Realizar mesas de trabajo con los procesos que se vean involucrados en la modificación de los riesgos de corrupción por intervención de sugerencias y recomendaciones de la ciudadanía.
</t>
    </r>
    <r>
      <rPr>
        <sz val="15"/>
        <color theme="3" tint="0.39997558519241921"/>
        <rFont val="Arial Narrow"/>
        <family val="2"/>
      </rPr>
      <t>Versión 2</t>
    </r>
    <r>
      <rPr>
        <sz val="15"/>
        <color theme="1"/>
        <rFont val="Arial Narrow"/>
        <family val="2"/>
      </rPr>
      <t>: Publicar  el  mapa de corrupción V2 ajustado en la página web</t>
    </r>
  </si>
  <si>
    <t>Meta producto esperada: Informe de Resultados de implementación del código de integridad.
Como soporte anexan "Informe inicial de la percepción del componente de integridad en la encuesta de medición de la Cultura 2022 de la Subred Sur Occidente" con fecha de elaboración de diciembre del 2022 en el cual  se realiza análisis y tabulación de la información que hace parte de las respuestas obtenidas dadas por 371 colaboradores en el componente de Integridad.</t>
  </si>
  <si>
    <t>Se evidencia el trámite "Dispensación de medicamentos y dispositivos médicos" en la página web de la entidad en "Servicios e información" y en el link: https://bogota.gov.co/servicios/entidad/subred-integrada-de-servicios-de-salud-sur-occidente-ese. 
Aportan pantallazo reporte 2023-01-06, en el cual se observan terminadas las etapas del monitoreo de la estrategia de racionalización.</t>
  </si>
  <si>
    <t xml:space="preserve">Como evidencia de la meta producto se evidencia las actas de veeduría ciudadana de las unidades de Mexicana, Kennedy, Ruta de la Salud. </t>
  </si>
  <si>
    <t>Meta o producto esperado: página WEB actualizada.
Se evidencia página web de la entidad actualizada. 
En cuanto al cumplimiento de la normatividad vigente y nuevas tecnologías (ITA), aportan como evidencia:
* Matriz de Cumplimiento Índice de transparencia y acceso a la información, Versión 1 -2021, cuya fecha de verificación registrada es del 9 de  diciembre de 2022
* Reporte de Cumplimiento ITA para el Periodo 2022, con un nivel de cumplimiento de 100 sobre 100 puntos (Fecha de generación: 29 de septiembre de 2022).
En cuanto al cumplimiento de la normatividad vigente y nuevas tecnologías (ITA), la Oficina de Control Interno hará la revisión de este cumplimiento de acuerdo con la programación del Plan Anual de Auditoría de la vigencia.</t>
  </si>
  <si>
    <t xml:space="preserve">Aportan Envío de diagnóstico de requisitos para el desarrollo del SGDEA en la Subred Sur Occidente, como insumo del proyecto liderado por la Secretaria Distrital de Salud como cabeza del sector en Gestión Documental.
</t>
  </si>
  <si>
    <t>Aportan evidencias del tercer cuatrimestre de 2022, correspondiente a estadísticas de la página WEB de la Subred Sur Occidente ESE.</t>
  </si>
  <si>
    <t>Aportan seis actas como evidencia de socialización de la Política Institucional de Gestión del Riesgo V4: 19 de septiembre de 2022, 20 de septiembre de 2022, 21 de septiembre de 2022 (Alquería), 21 de septiembre de 2022 (Argelia), 21 de diciembre de 2022 (sede administrativa), acta del 13 de octubre de 2022 (Realizar encuentro de aprendizaje continuo con auxiliares de servicio al ciudadano correspondiente al mes de octubre de 2022) y encuesta "Riesgos Generalidades" aplicada en noviembre de 2022. 
La meta producto establecida fue de 36 gestores de riesgos. Esta meta fue modificada el 30 de septiembre de 2022 en Comité de Gestión y Desempeño. La política de gestión del riesgo Versión 6 fue socializada y revisada por los integrantes y asistentes del CICSCI el 29 de diciembre de 2022. Se recomienda actualizar y socializar la lista de los gestores de riesgo.
De otra parte, en un proceso de revisión y actualización del PAAC se recomienda ajustar esta actividad, teniendo en cuenta que la Política de Control Interno fue individualizada y ya no está incluida en la Política de Gestión del Riesgo.</t>
  </si>
  <si>
    <r>
      <t>Como evidencia de los Trámites y procedimientos actualizados en la Plataforma SUIT y la guía de trámites y servicios, aportan:
* Certificados mensuales (enero a diciembre de 2022) de confiabilidad de la información publicada en la Guía de trámite y servicios
* Reporte de consultas de datos de operación 2022 de los once trámites registrados en SUIT</t>
    </r>
    <r>
      <rPr>
        <b/>
        <sz val="15"/>
        <color rgb="FFFF0000"/>
        <rFont val="Arial Narrow"/>
        <family val="2"/>
      </rPr>
      <t>.</t>
    </r>
  </si>
  <si>
    <t xml:space="preserve">Meta producto Herramienta informática III trimestre (septiembre de 2022).
Evidencia aportada archivo Excel "MASTER" de enero a noviembre de 2022, en el cual registran el control numérico de las peticiones o solicitudes de los ciudadanos y su trazabilidad. </t>
  </si>
  <si>
    <t>En el aplicativo Almera se evidencia la versión 6 de la política institucional de la gestión del riesgo, fechada 29 de diciembre de 2022, aprobada por la Dra. Diana Milena Mendivelso Díaz, quien actuaba como gerente encargada.  Aportan correo de la Dra. Diana Mendivelso, gerente encargada, aprobando y solicitando su socialización y publicación en el sistema de gestión integral Almera.
Aportan acta del Comité Institucional de Coordinación del Sistema de Control Interno -CICSCI del 29 de diciembre de 2022, que incluyó en el orden del día la revisión, ajustes y actualización de la política de gestión del riesgo versión 6,  previamente estructurada por la Oficina Asesora de Desarrollo Institucional -área Planeación Estratégica, cumpliendo la función asignada a dicho comité, mediante el numeral 8, artículo 6º de la Resolución 0391 del 14 de junio de 2022. La Entidad solicitó ajuste a la versión 6 de la política de riesgos, ya que la versión 5 no había pasado para aprobación del CICSCI.</t>
  </si>
  <si>
    <t>Como evidencia de socialización de la Política de Gestión del Riesgo y el fortalecimiento de la Cultura de Gestión del Riesgo en la Subred, aportaron lista de asistencia presencial y virtual escuela de líderes del 13 de julio de 2022, dos presentaciones en power point de escuela de lideres julio de 2022 y presentación de  pretest y postest lideres y gestores; sin embargo, la evidencia pretest y post test no cuenta con las preguntas del test para asociarlas a la descripción y meta esperada, y no se encuentra discriminada la información por cuatrimestres.
En cuanto a la meta definida como: "Fortalecimiento de la Cultura de Gestión del Riesgo en la Subred" se recomienda:
* Establecerla en unidades de medida para que su desempeño sea medible, tal como se indica en la Guía para la construcción y análisis de indicadores de gestión (versión 4) de la Función Pública, que en el numeral 5.6. establece: "(...).  Las características fundamentales de las metas son: Especifican un desempeño medible (se expresan en unidades de medidas, tales como porcentajes, kilómetros, días promedio, etc.".
* Incluir el número de colaboradores a los cuales se les socializará la Política de Gestión del Riesgo por cuatrimestre y describir "los espacios determinados", para evidenciar el cumplimiento acorde con lo establecido en la actividad: "en los espacios determinados y a los colaboradores priorizados".</t>
  </si>
  <si>
    <r>
      <t xml:space="preserve">Realizar el </t>
    </r>
    <r>
      <rPr>
        <b/>
        <sz val="15"/>
        <rFont val="Arial Narrow"/>
        <family val="2"/>
      </rPr>
      <t xml:space="preserve">ajuste </t>
    </r>
    <r>
      <rPr>
        <sz val="15"/>
        <rFont val="Arial Narrow"/>
        <family val="2"/>
      </rPr>
      <t>al Mapa de Riesgos de Corrupción a partir de las observaciones de los ciudadanos y/o partes interesadas.</t>
    </r>
  </si>
  <si>
    <t>Se evidencia publicación en la página web del mapa de riesgos de corrupción V2 ajustado.</t>
  </si>
  <si>
    <r>
      <t>La matriz institucional de riesgos de corrupción - 2022 se encuentran socializada en el aplicativo Almera y contiene diez riesgos de corrupción.
El área de Planeación Estratégica realizó publicación en la página web de la matriz de riesgos de corrupción V2. a través de dos rutas:
•</t>
    </r>
    <r>
      <rPr>
        <i/>
        <sz val="15"/>
        <rFont val="Arial Narrow"/>
        <family val="2"/>
      </rPr>
      <t xml:space="preserve"> Transparencia y Acceso a la Información / 4. Planeación / 4.3 Plan de Acción / 2022</t>
    </r>
    <r>
      <rPr>
        <sz val="15"/>
        <rFont val="Arial Narrow"/>
        <family val="2"/>
      </rPr>
      <t xml:space="preserve">
• </t>
    </r>
    <r>
      <rPr>
        <i/>
        <sz val="15"/>
        <rFont val="Arial Narrow"/>
        <family val="2"/>
      </rPr>
      <t>Transparencia y Acceso a la Información / 4. Planeación / 4.12 políticas y lineamientos institucionales / Plan Anticorrupción y de Atención al Ciudadano</t>
    </r>
    <r>
      <rPr>
        <sz val="15"/>
        <rFont val="Arial Narrow"/>
        <family val="2"/>
      </rPr>
      <t xml:space="preserve">
</t>
    </r>
  </si>
  <si>
    <t>La Oficina de Control Interno realizó seguimiento a los Mapas de Riesgos de Corrupción con corte a 31 de diciembre de 2022 (mejor información disponible al 12/01/2022) cuyos resultados son comunicados a las partes interesadas mediante el informe de auditoría que consolida el Seguimiento al Plan Anticorrupción y Atención al Ciudadano (PAAC) y Mapa de Riesgos de Corrupción (MRC) del tercer cuatrimestre de 2022.</t>
  </si>
  <si>
    <r>
      <t xml:space="preserve">Cuatrimestre III - 2022
</t>
    </r>
    <r>
      <rPr>
        <sz val="14"/>
        <color theme="1"/>
        <rFont val="Arial"/>
        <family val="2"/>
      </rPr>
      <t>A 31-dic-2022</t>
    </r>
  </si>
  <si>
    <t>Aportan "Informe de Lectura de Necesidades vigencia 2022", tal como se establece en la meta o producto.</t>
  </si>
  <si>
    <r>
      <t xml:space="preserve">Frente a la meta esperada "seguimiento al Plan de Acción del subproceso participación comunitaria", aportan cuadro Excel "PLAN DE ACCIÓN - OFICINA DE PARTICIPACIÓN COMUNITARIA", con corte al segundo trimestre de la vigencia 2022, en el cual relacionan las actividades programadas para la vigencia y las cumplidas; se hace revisión aleatoria de la muestra de evidencias, observándose cumplimiento del plan de acción (evidencias organizadas por ejes).
</t>
    </r>
    <r>
      <rPr>
        <b/>
        <i/>
        <sz val="15"/>
        <rFont val="Arial Narrow"/>
        <family val="2"/>
      </rPr>
      <t>NOTA:</t>
    </r>
    <r>
      <rPr>
        <i/>
        <sz val="15"/>
        <rFont val="Arial Narrow"/>
        <family val="2"/>
      </rPr>
      <t xml:space="preserve"> El nivel de cumplimiento determinado para esta actividad en el primer cuatrimestre de 2022 fue de 17% y para este segundo cuatrimestre el área responsable complementó las evidencias, por tal razón, se le otorga un nivel alcanzado del 50% (17% pendiente del primer cuatrimestre y 33% otorgado para el segundo) para efectos del nivel de avance acumulado para la vigencia, el cual se calcula finalmente en 67% (17% del primero más 50% del segundo) considerando que el cumplimiento fue programado en los tres primeros trimestres de la vigencia.</t>
    </r>
  </si>
  <si>
    <t>Base de datos de las peticiones ciudadanas.
Base de datos de las peticiones (Enero a Noviembre) 
Muestreo de correos enviados durante el cuatrimestre. 
Informe de tiempos de respuesta.</t>
  </si>
  <si>
    <t>Se evidenciaron dos informes en formato Excel denominados: resultado evaluación colaboradores derechos y deberes aplicación Subred Sur Occidente año 2022, Informe de Gestión julio año 2022 el cual internamente contiene el informe socialización derechos y deberes cliente interno año 2022 Subred Sur Occidente 2022 e Informe Divulgación Derechos y Deberes a Cliente Externo. También aportan archivo “recordación de derechos y deberes por unidades”. En este último informe se indica el número de actividades realizadas; sin embargo, no se observaron soportes que sustentaran los datos registrados. Se acepta la evidencia, toda vez que, esta se encuentra publicada en la intranet de la Subred / Información Oficial / Participación Social / Mecanismos de Escucha, por lo cual se considera que la Subred responde por los datos publicados.</t>
  </si>
  <si>
    <r>
      <t xml:space="preserve">Para la actividad "Continuar en la búsqueda de datos primarios para su publicación en datos abiertos" cuya meta o producto es • </t>
    </r>
    <r>
      <rPr>
        <i/>
        <sz val="15"/>
        <color theme="1"/>
        <rFont val="Arial Narrow"/>
        <family val="2"/>
      </rPr>
      <t>“Certificado de la estructura de dato abierto" • "Identificación de nuevos datos abiertos de la Subred" y • "Publicación de información considerada como dato abierto, en la plataforma de datosabiertos.gov</t>
    </r>
    <r>
      <rPr>
        <sz val="15"/>
        <color theme="1"/>
        <rFont val="Arial Narrow"/>
        <family val="2"/>
      </rPr>
      <t>”, la Oficina de Control Interno no observó aporte de evidencias para los dos primeros productos. En cuanto a la publicación de información considerada como dato abierto, se observa la publicación del archivo “identificación activos de información”.</t>
    </r>
  </si>
  <si>
    <t>Se evidencia el diligenciamiento del formato de la plantilla cargue de información del Sistema de Gestión de Documentos Electrónicos de Archivo (SGDEA), para la parametrización e implementación e interoperabilidad de la gestión documental de la entidad con la Secretaría Distrital de Salud. Así mismo, se observa el anexo de la Ficha Técnica referente a la Adquisición, implementación y puesta en producción del Sistema de Gestión de Documentos Electrónicos de Archivo (SGDEA), Expediente Electrónico y Firma Electrónica, cuya dependencia encargada del proyecto es la Dirección de Tecnologías de la Información y la Comunicaciones de la Secretaría Distrital de Salud.</t>
  </si>
  <si>
    <t>Meta o producto esperada: Definición de procesos y procedimientos para operación del SGDEA en la Subred Suroccidente.
Aportan tres archivos Excel: requerimientos SGDA_16112022, plantilla parametrización - 10112022 y campos_metadatos_formularioPQRS.
Al verificar las evidencias se observa desactualización en los nombres.</t>
  </si>
  <si>
    <t>Actividad cumplida en el segundo cuatrimestre.</t>
  </si>
  <si>
    <t>De acuerdo con el Plan de trabajo de Gestión de Integridad, al primer semestre programaron seis (6) actividades con lo siguientes resultados: 1) Emitir resolución gestores de integridad: Resolución emitida N° 140 de marzo de 2022, por medio  de la cual se  designan los gestores de integridad de la Subred Sur Occidente E.S.E. 2) Divulgación de resultados de la apropiación del código de integridad: aportan video. 3) Participar en las estrategias distritales que aportan al código de integridad: aportan listado de asistencia con la participación de once personas de la Subred. 4) Capacitación a gestores de integridad en transparencia y conflicto de interés: aportan listado de asistencia con nueve personas de la Subred del 26 de abril de 2022 y asistencia de una persona el cinco de mayo de 2022 . 5) Divulgar comportamiento, valores y principios.
Se sugiere al proceso adicionar el tema tratado en el listado de asistencia. El cumplimiento del plan se encuentra en desarrollo.</t>
  </si>
  <si>
    <t>El plan de trabajo de Integridad está conformado por ocho (8) actividades, de las cuales una se cumplió en el primer semestre.
Adjuntan soporte Excel "Plan de Trabajo Integridad 2022" en el cual para el segundo semestre, con corte al 30 de diciembre, se plantea un total de 7 actividades.
Actividad 2. Divulgación de resultados de la apropiación del código de integridad. Adjuntan soporte de la publicación de pieza comunicativa sobre Decálogo para el fortalecimiento de nuestra cultura institucional en ADN Subred.
Actividad 3. Participar en las estrategias distritales que aportan al código de integridad. Adjunta "Resultados consolidado senda 2022" producto de la asistencia de  la estrategia de la Alcaldía  Mayor de Bogotá "Senda de integridad".
Actividad 4. Capacitación a gestores de integridad en transparencia y conflicto de interés. Aportan  soporte del correo referente a la invitación a la capacitación sobre el módulo de conflicto de interés realizada el 19 de septiembre por el DASCD, la cual se desarrolló de manera virtual, así mismo se adjunta soporte del cronograma del programa de Transparencia y Ética Pública desarrollada del 28 de noviembre al 5 de diciembre. Adjuntan listado de asistencia en formato PDF con 28 páginas de asistentes, no se  discrimina dentro de la misma la asistencia por parte de los gestores.
Actividad 5. Divulgar comportamiento, valores y principios. Adjuntan pantallazo del Surocsito informa N° 29 relacionado con el tema.
Actividad 6. Medición del enfoque de integridad en la cultura de la Subred. Se anexa pantallazo del resultado de la Encuesta de percepción de la Cultura Organizacional Subred Sur Occidente E.S.E - 2022 para el componente de integridad, el cual se evalúa con fundamento en los valores éticos institucionales, a través de 9 variables.
Actividad 7. Cumplimiento Plan de Trabajo Gestores. Se dio cumplimiento al plan de trabajo de los gestores de integridad al 100% para el segundo semestre del año 2022 de acuerdo al Plan de Trabajo de Gestores de Integridad 2022, se recomienda actualizar el Plan en el aplicativo Almera . 
Actividad 8. Cumplimiento componente 6 del PAAC, conforme a la evidencia se constata cumplimiento de la actividad.</t>
  </si>
  <si>
    <t>La meta esperada era la revisión de los riesgos de corrupción con los procesos de la Entidad. Se evidencia en el aplicativo Almera la actualización de los riesgos de corrupción de los procesos: Talento Humano, Financiera, Control Interno, Jurídica, TICs, Contratación y Gestión del Riesgo en Salud (7 procesos). Igualmente, en el primer cuatrimestre se revisaron los 18 procesos y se evidencia la actualización en la redacción de los riesgos institucionales, los cuales no registraron riesgos de corrupción.</t>
  </si>
  <si>
    <t xml:space="preserve">En conclusión, la percepción del componente de integridad en la encuesta conforme las respuestas dadas en la medición de la Cultura 2022, nos permite inferir que las respuestas se encuentran inclinadas con una percepción favorable como siempre en un 50,1%; seguida del 35.5% en casi siempre, el 11,2% en algunas veces y solo el 2.8 y el 0.33% tiene una percepción desfavorable en las respuestas inclinadas en casi nunca y nunca a las preguntas realizadas en este componente. Lo que sugiere indicar que el enfoque de integridad en su mayoría se percibe por los participantes que está centrado en resultados, con fundamento en los valores éticos institucionales.	</t>
  </si>
  <si>
    <t xml:space="preserve">4. Soporte de las Capacitaciones realizadas en la vigencia 2022 </t>
  </si>
  <si>
    <t xml:space="preserve">Se anexan los listados de asistencia en pdf </t>
  </si>
  <si>
    <t>Para el segundo semestre de la vigencia 2022 el plan de trabajo de integridad de los gestores de integridad de la Subred logro el cumplimiento del 100% (4) de las actividades programadas, las actividades se encuentran cumpliendo con la meta establecida; mencionadas actividades se encuentran en estado de “completo2. Respecto al cumplimiento anual plan de trabajo de integridad del total de las 4 actividades propuestas el cumplimiento incluyendo las que están en desarrollo es del 100%, logrando la meta establecida para esta vigencia.</t>
  </si>
  <si>
    <t>5. plan de trabajo de GESTORES de Integridad</t>
  </si>
  <si>
    <t xml:space="preserve">Excel con el seguimiento de auto control al plan de trabajo </t>
  </si>
  <si>
    <t>Para el cuarto trimestre de la vigencia 2022 el plan de trabajo de integridad de la subred logro el cumplimiento del 100% (6) de las actividades programadas,  las actividades se encuentran cumpliendo con la meta establecida;  mencionadas actividades se encuentran en estado de “completo “; respecto al cumplimiento anual plan de trabajo de integridad del total de las 8 actividades propuestas se han cumplido las mismas, logrando el cumplimiento al 100% para la vigencia.</t>
  </si>
  <si>
    <t xml:space="preserve">6. plan de trabajo de INTEGRIDAD	</t>
  </si>
  <si>
    <t xml:space="preserve">Se realizó la solicitud a todas las áreas para la actualización de información de acuerdo con lo estipulado en la matriz ITA, posteriormente se hizo el cargue de la información en la página web de la Subred. </t>
  </si>
  <si>
    <t>Se remite mensualmente el certificado de confiablidad al correo de la guía de trámites y servicios de la Secretaria General validando los cambios en la información de cara a la ciudadanía y disponible para los funcionarios de la línea 195.
De igual forma, se alimentan los indicadores de los tramites que se encuentran matriculados en el SUIT</t>
  </si>
  <si>
    <t>Se evidencia los pantallazo de los diferentes aplicativos WEB</t>
  </si>
  <si>
    <t xml:space="preserve">Se cuenta con el anexo en pdf, comunicado oficial y el diagnostico	</t>
  </si>
  <si>
    <t>Excel con los requerimientos SGDEA</t>
  </si>
  <si>
    <t>Excel con las trazabilidad de las PQRS denominado "La Master"</t>
  </si>
  <si>
    <t>Se cuenta con el enlace al portal de datos abiertos a los proyectos concluidos y registrados por parte de la Subred Integrada de Servicios de Salud Sur Occidente ESE (numeral 7, sección 7.2)</t>
  </si>
  <si>
    <t>https://subredsuroccidente.gov.co/transparencia-y-acceso-a-la-informacion/datos-abiertos-2/</t>
  </si>
  <si>
    <t>Enlace activo en el portal Web</t>
  </si>
  <si>
    <t>Se mantiene el desarrollo de accesibilidad y videos con subtítulos para facilitar el acceso a la informar a la población con discapacidad (botones de acceso rápido que permiten la fácil navegación de personas con discapacidad, con funcionales tales como ampliar o reducir la letra, cambiar el fondo de pantalla para mejorar contraste, destacar enlaces y conexión con el centro de relevo nacional para lengua de señas).</t>
  </si>
  <si>
    <t xml:space="preserve">	www.subredsuroccidente.gov.co
https://subredsuroccidentegovco-my.sharepoint.com/:f:/g/personal/referenteriesgos_subredsuroccidente_gov_co/EmPM99DEpI1MruUBNw3bNMsBlRrJEpGn62UFBMc5sPvdqQ?e=9Umog7</t>
  </si>
  <si>
    <t>El tráfico mensual del sitio web de la Subred Sur occidente es monitoreado con el fin de mejorar nuestro SEO y entender a la audiencia que nos sigue por diferentes razones.</t>
  </si>
  <si>
    <t>4 presentaciones power Point con el Informe de trafico web</t>
  </si>
  <si>
    <t xml:space="preserve">Relación de capacitaciones ejercidas al personal de Atención al usuario en los temas exigidos </t>
  </si>
  <si>
    <t>Se adjunta el plan de trabajo del Programa de Humanización con los respectivos soportes de las estrategias dentro de las cuales se resaltan las Líneas de intervención del programa dentro de las cuales se consideran:  el manejo humanizado del dolor,   manejo humanizado del cadáver, acompañamiento al bien morir, como comunicar Malas noticias, como comunicar situaciones difíciles, Privacidad y Confidencialidad, Política y Decálogo de Humanización, Estrategia Quiero Saludarte, Comunicación asertiva y Vocación de servicio.</t>
  </si>
  <si>
    <t>Se adjunta el plan de trabajo del Programa de Humanización con los respectivos soportes de las 15 actividades planteadas para el cumplimiento de la vigencia 2022</t>
  </si>
  <si>
    <t>Se adjuntan 4 PDF de muestra de los seguimientos próximos a vencer que se realizaron el ultimo cuatrimestre de la vigencia 2022 junto a los archivos Excel de control a tiempos de respuesta a comentarios y la matriz de consolidación general de todas las PQRS recibidas por las diferentes fuentes de captación “La Master”.</t>
  </si>
  <si>
    <t>Se remiten Excel (3) con las socializaciones y recordación de deberes y derechos realizados en las diferentes unidades de la Subred Integrada de Servicios de Salud Sur Occidente ESE y el consolidado general de resultados vigencia 2022</t>
  </si>
  <si>
    <t xml:space="preserve">Se evidencia cronograma en Excel de actividades plan de choque, con seguimiento a los indicadores mes a mes con la aplicabilidad por Subredes, así como, la base de seguimiento a PQRS y oportunidades, por las diferentes causas de atención </t>
  </si>
  <si>
    <t>Pantallazo de publicación Web y Acta de Comité</t>
  </si>
  <si>
    <t>Se realiza actualización y presentación de los riesgos de corrupción a su versión 2 y PAAC V2 en el Comité institucional de gestión y desempeño el día 30 de Septiembre de 2022</t>
  </si>
  <si>
    <t>Acta del Comité de Gestión y Desempeño del 30 de septiembre de 2022</t>
  </si>
  <si>
    <t>Se cuenta con la publicación en la página web de la matriz de riesgos de corrupción, en el link de transparencia, numerales 4,3 y 4,12, en total acceso y disponibilidad de consulta por las partes interesadas</t>
  </si>
  <si>
    <t xml:space="preserve">Pantallazo de publicación Web </t>
  </si>
  <si>
    <t>Se realiza actualización y presentación de los riesgos de corrupción a su versión 2 y PAAC V2 en el Comité institucional de gestión y desempeño el día 30 de Septiembre de 2022, de igual forma se cuenta con la publicación en la página web, en el link de transparencia, numerales 4.3 y 4.12</t>
  </si>
  <si>
    <t>Participación Comunitaria y Servicio al Ciudadano</t>
  </si>
  <si>
    <t xml:space="preserve">Control Interno </t>
  </si>
  <si>
    <t>De acuerdo con la matriz de riesgos descargada del aplicativo Almera, se observa seguimiento al 100% de los controles por parte de la segunda línea de defensa.</t>
  </si>
  <si>
    <t>Para la actividad "Continuar en la búsqueda de datos primarios para su publicación en datos abiertos" cuya meta o producto es • “Certificado de la estructura de dato abierto" • "Identificación de nuevos datos abiertos de la Subred" y • "Publicación de información considerada como dato abierto, en la plataforma de datosabiertos.gov”, la Oficina de Control Interno observó las siguientes evidencias:
* Datos abiertos Bogotá: archivo activos de información actualización 27/07/2022
* Inventario-activos-de-información-todos-los-procesos-2022 (27/07/2022), el cual incluye la clasificación de los datos abiertos.
* Vínculos datos abiertos
* Certificado de la estructura de dato abierto (correo electrónico).</t>
  </si>
  <si>
    <t>En registro de asistencia "sesión conflicto de interés" del 26/04/2022 se observó la participación de 9 gestores de los 33 en total, es decir, del 27%.
Adicionalmente, aportan archivo PDF del 26 de julio de 2022 denominado "socializar adecuación espacios de bienestar, código de ética, transparencia y conflicto de interés". No se discrimina en las 28 hojas de asistencia, quiénes y cuántos gestores de integridad participaron de la socialización.
Como evidencia, aportan soporte del correo referente a la capacitación sobre el módulo de conflicto de interés realizada el 19 de septiembre por el DASCD, la cual se desarrolló de manera virtual. Así mismo, se adjunta soporte del cronograma del programa de Transparencia y Ética Pública desarrollada del 28 de noviembre al 5 de diciembre. 
Anexan presentación Política de integridad conflicto de interés realizada por el Departamento Administrativo de Función Pública.</t>
  </si>
  <si>
    <t xml:space="preserve">Seguimiento y evaluación de las acciones incluidas en el plan de gestión de integridad. </t>
  </si>
  <si>
    <t xml:space="preserve">Meta o producto: "Seguimiento a la ejecución del plan de trabajo de gestores de integridad", el cual está conformado por cuatro actividades, de las cuales, dos se cumplieron en el primer semestre.
Se evidenció seguimiento al Plan de Trabajo Gestores de Integridad 2022 correspondiente al 2 semestre del año 2022 con fecha de seguimiento al 30/12/2022, en el cual se plantea el desarrollo de las actividades 3 y 4:
• Actividad 3. Encuentro Trimestral en donde se fortalecerán temas como el perfil/rol del Gestor de Integridad, el objetivo de su quehacer y la apropiación de los principios y valores de la Subred. No se observó evidencia de la ejecución de la actividad.
• Actividad 4. Capacitar a los Gestores en temas que aporten a su desarrollo integral y habilidades blandas que aporten a las actividades distritales que se desarrollen  durante la vigencia. Adjunta "Resultados consolidado senda 2022" producto de la asistencia de la estrategia de la Alcaldía Mayor de Bogotá D.C. "Senda de integridad". </t>
  </si>
  <si>
    <r>
      <rPr>
        <b/>
        <sz val="16"/>
        <color indexed="8"/>
        <rFont val="Arial Narrow"/>
        <family val="2"/>
      </rPr>
      <t>Decreto 4637 de 2011</t>
    </r>
    <r>
      <rPr>
        <sz val="14"/>
        <color indexed="8"/>
        <rFont val="Arial Narrow"/>
        <family val="2"/>
      </rPr>
      <t xml:space="preserve">
Suprime un Programa Presidencial y crea una Secretaría en el DAPRE</t>
    </r>
  </si>
  <si>
    <r>
      <rPr>
        <b/>
        <sz val="16"/>
        <color indexed="8"/>
        <rFont val="Arial Narrow"/>
        <family val="2"/>
      </rPr>
      <t>Decreto 1649 de 2014</t>
    </r>
    <r>
      <rPr>
        <sz val="14"/>
        <color indexed="8"/>
        <rFont val="Arial Narrow"/>
        <family val="2"/>
      </rPr>
      <t xml:space="preserve">
Modificación de la estructura del DAPRE</t>
    </r>
  </si>
  <si>
    <r>
      <rPr>
        <b/>
        <sz val="14"/>
        <color theme="1"/>
        <rFont val="Arial Narrow"/>
        <family val="2"/>
      </rPr>
      <t>Decreto 1083 de 2015</t>
    </r>
    <r>
      <rPr>
        <sz val="14"/>
        <color theme="1"/>
        <rFont val="Arial Narrow"/>
        <family val="2"/>
      </rPr>
      <t xml:space="preserve">
Único Función Pública </t>
    </r>
  </si>
  <si>
    <t>Metodología 
Plan Anticorrupción
y de Atención
 al Ciudadano</t>
  </si>
  <si>
    <t>Atención al Ciudadano V.2</t>
  </si>
  <si>
    <t>Nivel de Cumplimiento</t>
  </si>
  <si>
    <t>VIGENCIA 2022</t>
  </si>
  <si>
    <r>
      <t xml:space="preserve">Cantidad Actividades
</t>
    </r>
    <r>
      <rPr>
        <i/>
        <sz val="14"/>
        <color theme="1"/>
        <rFont val="Arial"/>
        <family val="2"/>
      </rPr>
      <t>Planeadas para el período</t>
    </r>
  </si>
  <si>
    <r>
      <rPr>
        <b/>
        <sz val="16"/>
        <color indexed="8"/>
        <rFont val="Arial Narrow"/>
        <family val="2"/>
      </rPr>
      <t>Decreto 1081 de 2015</t>
    </r>
    <r>
      <rPr>
        <sz val="14"/>
        <color indexed="8"/>
        <rFont val="Arial Narrow"/>
        <family val="2"/>
      </rPr>
      <t xml:space="preserve">
Único del sector de Presidencia de la República</t>
    </r>
  </si>
  <si>
    <t>Decreto 1081 de 2015</t>
  </si>
  <si>
    <t>Se racionaliza el trámite de entrega de medicamentos, quedando su realización de solicitud en forma mixta (presencial y online), siendo reclamable en las farmacias de la Subred o por medio de la página Web cumpliendo las características de población priorizada.
Enlace de solicitud en línea: https://e.almeraim.com/survey?data=eyJhcGlrZXkiOiI0OGQ5ZWU4NmY5NzM3ZmQxZTYzYjlhMDUyMDU2NGRjMTI4ZmU3NDBlMGRmNWNmZGMyMzkwOTk5NTRmMzIxN2ZjIiwiY29ubmVjdGlvbiI6InNnaXNyc28iLCJlbmRwb2ludCI6Imh0dHBzJTNBJTJGJTJGc2dpLmFsbWVyYWltLmNvbSUyRnNnaSUyRmFwaSUyRnYyJTJGIiwiY29kZSI6IiJ9
Realizando la socialización de la estrategia a los diferentes lideres y directores de procesos por medio de correo electrónicos, así mismo, promocionándola al usuario externo por medio de publicación en la página Web
Enlace publicación información: https://subredsuroccidente.gov.co/home/PRESENTACION_MEDICAMENTOS_A_SU_CASA.pdf
Encuesta de satisfacción: https://e.almeraim.com/survey?data=eyJhcGlrZXkiOiI0OGQ5ZWU4NmY5NzM3ZmQxZTYzYjlhMDUyMDU2NGRjMTI4ZmU3NDBlMGRmNWNmZGMyMzkwOTk5NTRmMzIxN2ZjIiwiY29ubmVjdGlvbiI6InNnaXNyc28iLCJlbmRwb2ludCI6Imh0dHBzJTNBJTJGJTJGc2dpLmFsbWVyYWltLmNvbSUyRnNnaSUyRmFwaSUyRnYyJTJGIiwiY29kZSI6IiJ9</t>
  </si>
  <si>
    <t>Durante el tercer cuatrimestre de la vigencia 2022 se logró la vinculación de quince nuevos líderes sociales a los espacios e instancias de participación social en salud de la Subred Integrada de Servicios de Salud Sur Occidente E.S.E. Lo anterior, producto de las charlas en salas de espera por parte de los auxiliares de servicio al ciudadano e integrantes de las asaciones de usuarios y COPACOS quienes en el marco de sus planes de acción incentivan la vinculación de los usuarios y comunidad a dichos espacios. En lo corrido de la vigencia 2022 se vincularon 55 nuevos integrantes.</t>
  </si>
  <si>
    <t>• Excel de Plan de trabajo
• 5 carpetas con el consolidado de soportes del segundo semestre de 2022.
• Informes convenio acreditación 4 trimestre 
• Actas (4 pdf) de mesas de mejoramiento y pantallazo de mecanismos de integración "Almera"
• 3 Informes de Medición de adherencia - PAMEC</t>
  </si>
  <si>
    <t>Dar continuidad a la implementación del sistema que permita generar Informe de acceso a la página web (Informe de Google Analytic)</t>
  </si>
  <si>
    <t>Se realizó presentación de las temáticas de riesgos:
Metodología de riesgos
Identificación de Riesgos
Política administración de riesgo
Líneas de defensa 
Matriz institucional de Riesgos
Riesgos de Corrupción y Materialización de Riesgos
En los conversatorios de Calidad, los días 19, 20 y 21 de Septiembre, realizando la misma socialización a todo el personal auxiliar de servicio al ciudadano el día 13 de Octubre y el 21 de Diciembre con el equipo de proyectos, mercadeo y PQRS.</t>
  </si>
  <si>
    <t xml:space="preserve">5 pantallazos de las respuestas de los procesos frente a materialización 
1 pantallazo del correo enviado a todos los procesos
1 pantallazo de correo de TH - Solicitud de información
Presentación Comité 
Acta de Reunión 19/05/22
Matriz Institucional de Riesgos 01-01-FO-0005 (Soborno)
Matriz Institucional de Riesgos de corrupción 01-01-FO-0014 
</t>
  </si>
  <si>
    <t>Se realiza el seguimiento a los riesgos de corrupción por la primera y segunda línea de defensa de forma mensual, registro visible en el aplicativo Almera, módulo de riesgos</t>
  </si>
  <si>
    <t xml:space="preserve">Matriz Excel con los últimos seguimientos realizados  </t>
  </si>
  <si>
    <t>Se evidencia el modulo de riesgos y los seguimientos realizados a la tipología de corrupción</t>
  </si>
  <si>
    <t>Se observó el módulo de riesgos y los seguimientos realizados por el autocontrol a la tipología de corrupción. De acuerdo con la información suministrada por la segunda línea de defensa, el "Formato de verificación diseño de controles" es diligenciado por el autocontrol.</t>
  </si>
  <si>
    <t>Se evidencia el acta del Comité de Gestión y Desempeño del 30 de septiembre de 2022, donde se ve los cambios efectuados en el PAAC y la inclusión de los nuevos riesgos de corrupción</t>
  </si>
  <si>
    <t>Se realiza el seguimiento a los riesgos de corrupción por la primera y segunda línea de defensa de forma mensual, registro visible en el aplicativo Almera, modulo de riesgos</t>
  </si>
  <si>
    <t xml:space="preserve">Matriz Excel con los últimos seguimientos realizados
Pantallazo corrección TICS  </t>
  </si>
  <si>
    <t xml:space="preserve">Correo con revisión preliminar y final PAAC remitido a la jefe de oficina Asesora Desarrollo Institucional y referente de riesgos </t>
  </si>
  <si>
    <t>Se constata el acompañamiento en la revisión de los riesgos de corrupción por parte de la Oficina de control Interno, quienes brindan sus recomendaciones y aportes frente a la evaluación del control.</t>
  </si>
  <si>
    <r>
      <rPr>
        <sz val="15"/>
        <color theme="3" tint="0.39997558519241921"/>
        <rFont val="Arial Narrow"/>
        <family val="2"/>
      </rPr>
      <t>Versión 1</t>
    </r>
    <r>
      <rPr>
        <sz val="15"/>
        <rFont val="Arial Narrow"/>
        <family val="2"/>
      </rPr>
      <t xml:space="preserve">: I Cuatrimestre
</t>
    </r>
    <r>
      <rPr>
        <sz val="15"/>
        <color theme="3" tint="0.39997558519241921"/>
        <rFont val="Arial Narrow"/>
        <family val="2"/>
      </rPr>
      <t>Versión 2</t>
    </r>
    <r>
      <rPr>
        <sz val="15"/>
        <rFont val="Arial Narrow"/>
        <family val="2"/>
      </rPr>
      <t>: III Cuatrimestre</t>
    </r>
  </si>
  <si>
    <t>Plan de Acción evaluado y muestreo de actas de ejecución del plan en mención.</t>
  </si>
  <si>
    <t xml:space="preserve">Para el segundo semestre del año 2022, se realizó la aplicación de la estrategia acompañándote a través de la aplicación de lista de chequeo, a las trabajadoras sociales y auxiliares de servicio al ciudadano con el fin de verificar la adherencia a las actividades la cual se realizó en los puntos de atención de la Subred Integrada de Servicios de Salud Sur Occidente E.S.E. De lo anterior, se anexan los respectivos informes. 
Es importante mencionar que para el equipo de trabajo social se alcanzó una adherencia del 91% y para el equipo de auxiliares logro un 90,84%. </t>
  </si>
  <si>
    <t>Informes estadístico de los resultados de la estrategia acompañándote de Trabajo Social y Auxiliares de Servicio al Ciudadano</t>
  </si>
  <si>
    <t>En el tercer  cuatrimestre del año 2022, se realizó la socialización de los resultados de la estrategia acompañándote primordialmente con el talento humano que obtuvo resultados por debajo al esperado. Lo anterior, se realizó mediante acta, de lo cual se anexan los soportes respectivos.</t>
  </si>
  <si>
    <t xml:space="preserve">Actas de socialización de resultados de acompañándote </t>
  </si>
  <si>
    <t>El equipo de auxiliares de servicio al ciudadano durante el periodo continúo realizando el ejercicio de socialización de los mecanismos de escucha de los usuarios. (buzón, aplicativo SDQS, medio telefónico, escrito, página institucional) a través de la estrategia charlas en salas de espera. De lo anterior, se lleva un informe estadístico de los resultados mes a mes con el total de la población abordada, el cual para el tercer trimestre fue de 11.152 para la Subred en el servicio de consulta externa y en el servicio de urgencias y 6.019 para urgencias.</t>
  </si>
  <si>
    <t>Se adjunta Excel con el detallado de charlas realizadas en las salas de espera de las diferentes unidades de la Subred, durante la vigencia 2022</t>
  </si>
  <si>
    <t xml:space="preserve">Se presenta el muestreo de las actas de ejecución del plan en mención </t>
  </si>
  <si>
    <t>Se cuenta con la vinculación en la nueva página web el  botón de denuncia de actos de corrupción y Bogotá te escucha dispuestos por el Distrito, adicionalmente se cuenta con el numero de contacto telefónico</t>
  </si>
  <si>
    <t xml:space="preserve">Pantallazo de botones línea de denuncia y pantallazo teléfono de denuncia </t>
  </si>
  <si>
    <t xml:space="preserve">Se verifican los botones y la línea para realizar las denuncias </t>
  </si>
  <si>
    <t>Se remite Excel con el consolidado de capacitaciones desde TH realizadas al equipo de atención al usuario en temas de trato digno y aseguramiento</t>
  </si>
  <si>
    <t>Relación de capacitaciones en Excel</t>
  </si>
  <si>
    <t>Desde la Oficina de Partición Comunitaria y Servicio al Ciudadano se avanza en el monitoreo de los tiempos de respuesta de las manifestaciones ciudadanas desde la central de PQRS mediante el envío de correos de alerta con las manifestaciones próximas a vencerse, así mismo se cuenta con una base de datos (Master) donde se incluyen las manifestaciones ciudadanas, la cual cuenta con una casilla y formula que permite medir los tiempos de las mismas, con el fin de que no se presenten vencimientos. También se cuenta con el aplicativo Bogotá te escucha - SDQS, el cual cuenta con una semaforización que permite identificar las manifestaciones que están por vencerse. 
Los correos de alerta se envían al personal de PQRS de cada una de las unidades, con el fin de que se realice el seguimiento con los líderes que tienen asignada la petición. 
Los controles anteriormente descritos permiten que las manifestaciones se respondan en los tiempos de ley. 
Cabe señalar, que desde el Plan Operativo Anual por Procesos se cuenta con un indicador de medición de los tiempos de respuesta, el cual con corte a noviembre de 2022, cuenta con un resultado del 100%, es decir que las manifestaciones se han respondido en los tiempos estipulados de acuerdo a la norma vigente.</t>
  </si>
  <si>
    <t xml:space="preserve">Durante el periodo se avanzó en la estrategia charlas en salas de espera, mediante la cual se educa al usuario en diferentes temáticas establecidas en el instructivo de charlas en salas de espera. cuyo código documental es (03-01-IN-0005) El contempla la divulgación de los derechos y deberes . Además se aplican otras estrategias como: Creciendo en derechos y deberes y aprendiendo, estrategia estamos contigo paciente hospitalizado  , piezas comunicativas con la información alusiva el tema, como folletos, pendones y piezas publicadas en la web y la intranet. 
Para verificar la  recordación de los derechos y deberes en los colaboradores se aplica una encuesta de medición sobre una recordación de al menos dos derechos y dos deberes por parte de los usuarios, el cual para el año alcanzó un 90% en derechos y un 89% en deberes.
Adicionalmente, también se realiza socialización de los derechos y deberes con los colaboradores y se efectúa la medición del conocimiento dos veces al año de forma semestral, para este último periodo el conocimiento de los derechos y deberes de los colaboradores alcanzó un resultado del 90%. </t>
  </si>
  <si>
    <t>* Informe estadístico de socialización de derechos y deberes 
*Indicador de recordación de derechos y deberes por parte de usuarios 
*Informe de conocimiento de derechos y deberes por parte de colaboradores</t>
  </si>
  <si>
    <t xml:space="preserve">Teniendo en cuenta que uno de los aspectos más relevantes e identificados con  la matriz de necesidades fue la oportunidad de servicios, desde la Oficina de Participación Comunitaria y Servicio al Ciudadano, en conjunto con la dirección Ambulatoria, Hospitalaria y Complementarios, en articulación con la EPS Capital Salud y la Secretaría Distrital de Salud, se creó una mesa de planeación sectorial bajo la metodología de  Células, la cual es presidida por el Secretario de Salud. Dicha mesa, se realiza de manera semanal y en esta misma periodicidad se realiza seguimiento al plan e indicadores (Un tablero de reporte) para poder efectuar sistemáticamente revisión y acuerdos de mejoras de acuerdo a los hallazgos o resultados entregados, tales como: Para esta Subred: Incremento de horas en distintas especialidades y programación quirúrgica según la demanda. Adicionalmente, toma de decisiones como: Listas de espera de especialidades con mayor demanda se han entregado a la EPS Capital Salud para la asignación de otro prestador. Es importante mencionar que este plan desde la Subred es liderado por la Subgerencia de servicios de salud y las direcciones asistenciales involucradas y el rol de la oficina de Participación Comunitaria es articulador como parte del proceso de asignación de citas e información y orientación al usuario para responder a sus requerimientos. 
</t>
  </si>
  <si>
    <t>* Plan de mejora células y presentaciones de seguimiento</t>
  </si>
  <si>
    <t>Anexan soporte del Plan choque PQRD y Mejora, en el cual se describe las estrategias detallando las actividades, indicadores, soportes y responsables que las conforman. Así mismo, se observa seguimiento en los meses de julio, agosto, septiembre y octubre especificando en cada actividad el numerador y denominador, resultado del indicador y observaciones de la medición mensual realizada. También aportan como anexo "Seguimiento semanal células" correspondiente a los meses de octubre, noviembre y diciembre, como estrategia distrital para favorecer la oportunidad del servicio de acuerdo con la matriz de necesidades y expectativas de los usuarios.</t>
  </si>
  <si>
    <t>Se avanzo en la medición de la satisfacción a través de la encuesta modelo Distrito (Consulta Externa, Hospitalización y Urgencias), por medio de la cual se mide la satisfacción global, que corresponde a una pregunta de la resolución 0256 de 2016, y la general que abarca todos los criterios y/o atributos de la misma. De lo anterior, se realizan los respectivos informes de resultados mes a mes y son entregados a las áreas mediante correo electrónico. Además también se socializan en espacios institucionales, para la implementación de la mejora continua.</t>
  </si>
  <si>
    <t xml:space="preserve">"* Informes estadísticos de satisfacción.
- Satisfacción general por sede 
- Satisfacción Global "					</t>
  </si>
  <si>
    <t>Se adjuntan dos matriz Excel con informe desagrado de satisfacción del usuario por sedes y servicios de la Subred Integrada de Servicios de Salud Sur Occidente ESE</t>
  </si>
  <si>
    <t>Las barreras de acceso son captadas a través de la plataforma si cuéntanos Bogotá, por los auxiliares de servicio al ciudadano y el equipo de trabajo social. Dicho aplicativo permite realizar seguimiento a las barreras identificadas y desde la oficina se elabora un informe estadístico mes a mes. Es de mencionar que para el trimestre se presentaron un total de 2.578 barreras y para la vigencia 9.145.</t>
  </si>
  <si>
    <t xml:space="preserve">*Informe estadístico de barreras de acceso 
- Informe Si Cuéntanos Bogotá </t>
  </si>
  <si>
    <t xml:space="preserve">Se adjunta matriz Excel con informe desagrado mes a mes por localidad y sedes, con la cuantificación de las orientaciones y direccionamientos realizados durante la vigencia 2022 </t>
  </si>
  <si>
    <t>Matriz Excel de verificación ITA</t>
  </si>
  <si>
    <t xml:space="preserve">Se cuenta con la Matriz Excel de verificación ITA al cumplimiento de los ítems contemplados en la Ley de transparencia </t>
  </si>
  <si>
    <t>Se evidencia la matriz y pdf de reporte presentado a la procuraduría, con los enlaces activos y funcionables</t>
  </si>
  <si>
    <t>Pantallazos correos de envío certificados de confiabilidad y pantallazos reporte SUIT</t>
  </si>
  <si>
    <t>Diagnóstico de requerimientos funcionales y no funcionales del aplicativo Orfeo
Comunicación oficial radicado 20224220187941
Anexo técnico del proceso de adquisición del SGDEA</t>
  </si>
  <si>
    <t xml:space="preserve">Se cuenta con una matriz estadística donde se incluyen las peticiones ciudadanas que se reciben a través de los diferentes mecanismos de escucha, la cual permite llevar un control numérico de las mismas. </t>
  </si>
  <si>
    <t>Se cuenta con los comunicados de solicitud de la necesidad para la oferta</t>
  </si>
  <si>
    <t xml:space="preserve">Presentación PDF de los diferentes meses </t>
  </si>
  <si>
    <t xml:space="preserve">3. Informe de  resultados medición de la percepción del enfoque de  integridad en la encuesta de cultura 2022.	</t>
  </si>
  <si>
    <t>Se anexa informe de resultados medición de la percepción del enfoque de  integridad</t>
  </si>
  <si>
    <t>Para la vigencia 2022, la Subred a través de sus alianzas estratégicas realizo 9 capacitaciones a los colaboradores en el tema "Conflicto de Interés", adicional participo activamente en la jornada de los Programas de Transparencia y Ética en entidades públicas, que servirá como herramienta para la creación de las nuevas propuestas en los planes de trabajo para la siguiente vigencia. como soporte se adjunta los banners de invitación, correos electrónicos con los links para la respectiva conexión, y banner con el cual se socializo la participación de los colaboradores en la " encuesta de apropiación PIPE 20200" en donde se incluyó el tema de Conflicto de interés.</t>
  </si>
  <si>
    <t>Matriz Excel con el plan de trabajo</t>
  </si>
  <si>
    <t>Como evidencia de la meta producto esperada "Cumplimiento del 90% del plan de acción de la Política Pública de Participación Social en Salud" aportan actas de reunión con: Veedores Centro de Salud Mexicana (11 de agosto de 2022), Veedores Ruta de la Salud (17 de agosto de 2022 y 29 de septiembre de 2022) y veedores Kennedy (26 de agosto de 2022).</t>
  </si>
  <si>
    <t xml:space="preserve">             Plan Anticorrupción y de Atención al Ciudadano V.2</t>
  </si>
  <si>
    <t xml:space="preserve">Se realiza la actualización al mapa de riesgos de corrupción a su versión 2 y se publica en la página Web de la Subred, junto al acta de aprobación del Comité Institucional de Gestión y Desempeño </t>
  </si>
  <si>
    <t>Se verifica publicación en página Web por tanto el pantallazo corresponde a la versión</t>
  </si>
  <si>
    <t>Surocito informa N° 28 (PDF)
https://www.subredsuroccidente.gov.co/transparencia/planeacion/politicas-lineamientos-manuales (antigua página)
https://subredsuroccidente.gov.co/planeacion-2/  (nueva página)
Intranet - Surocito recomienda (pantallazo)
https://intranet.subredsuroccidente.gov.co/index.php/suroccito/surocsito-recomienda?start=3</t>
  </si>
  <si>
    <t>Se verifica enlace, el cual remite a la dirección donde se encuentra el documento en la página web</t>
  </si>
  <si>
    <t>•	Pantallazo de publicación página Web del link de solicitud y publicación de información socialización del trámite.
•	Pantallazo correos electrónicos enviados con la presentación de la estrategia de racionalización
•	Pantallazo SUIT estrategia de racionalización concluida</t>
  </si>
  <si>
    <t xml:space="preserve">Se cuenta con informe de seguimiento a  Rendición de cuentas publicado en página web </t>
  </si>
  <si>
    <t>Se evidencia el  informe de seguimiento a  Rendición de cuentas publicado en página web    https://www.subredsuroccidente.gov.co/transparencia/rendicion-de-cuentas</t>
  </si>
  <si>
    <t xml:space="preserve">Se realizó la actualización en la página web el formulario en línea para recibir las preguntas de la ciudadanía y colaboradores orientadas al ejercicio de rendición.
Se actualiza el formulario con datos de información inclusiva, las preguntas  y se sube a la página web. </t>
  </si>
  <si>
    <t>En la página web de la Subred Sur Occidente se observan los botones de acceso directo a: Bogotá Te Escucha y Gobierno Abierto, denuncie actos de corrupción, los cuales ya estaban en la anterior página web de la entidad.</t>
  </si>
  <si>
    <t>Certificado de reporte ITA en la página de la Procuraduría 
Matriz Excel de verificación ITA</t>
  </si>
  <si>
    <t>Aportan como evidencia formato activos de información  y publicación en la página web menú transparencia y acceso a la información pública- Numeral 7 Datos abiertos - 7.1. Instrumentos de gestión de la información - Registros de activos  de información 2022.</t>
  </si>
  <si>
    <t>Se cuenta con el inventario de activos de información al 27 de julio 2022, actividad que se actualiza anualmente y actualmente se encuentra publicada en la página web en el numeral 7.1.1 del vinculo trasparencia y acceso a la información, en el siguiente enlace: https://subredsuroccidente.gov.co/transparencia-y-acceso-a-la-informacion/datos-abiertos-2/</t>
  </si>
  <si>
    <t>Pantallazo de publicación en la página web y pdf de correo electrónico sobre la certificación de la información publicada por TICS</t>
  </si>
  <si>
    <t xml:space="preserve">Activo de información a Julio enlazado en página Web	</t>
  </si>
  <si>
    <t>Se estableció desde la Oficina de Sistemas de información actualizar los activos de información como los más relevantes los correspondientes a la oficina de Sistemas de información, ya que en ella se encuentran los servidores, bases de datos y sistemas de información, los cuales permiten el almacenamiento y captura y consulta de la información misional de la entidad. Igualmente se actualizaron los activos del proceso jurídico. Estos se consolidaron y se solicito a comunicaciones la publicación de los mismos en la sección de transparencia de la página web y en datos abiertos.</t>
  </si>
  <si>
    <t>A través de la plataforma de Datos abiertos de Bogotá, hemos publicado información de la entidad. Teniendo en cuenta el certificado de la estructura requerido por el portal se ha identificado desde la entidad la información que debe estar en el mismo y se ha realizado la debida publicación. 
Desde la oficina de Sistemas de Información se estableció un plan de trabajo de datos abiertos para la vigencia 2022. Dentro de los datos abiertos se encuentran los activos de información, así como la información clasificada y reservada. Estos archivos quedaron en la página web y link a datos abiertos. Igualmente se esta trabajando en el tema de gobierno del dato en el cual se contempla todas las posibles fuentes de datos e indicadores y así determinar los datos que se pueden considerar como datos abiertos  En el plan de gobierno del dato contempla hacer la clasificación de indicadores para poder optimizar la oportunidad de entrega de la información hecho de impacto indirecto en la información oficial publicada, la cual también hace parte de los datos abiertos que la entidad debe dar a conocer al publico. Del mismo modo dentro del tema de gobernanza del dato la entidad ha enfocado su ejercicio en el levantamiento de datos con posterior publicación.</t>
  </si>
  <si>
    <t>Actividad cumplida en el primer cuatrimestre; sin embargo, la política fue modificada en diciembre y llevada para su revisión al Comité Institucional de Coordinación del Sistema de Control Interno del 29 de diciembre de 2022.</t>
  </si>
  <si>
    <t>De acuerdo con la muestra aleatoria revisada por la Oficina de Control Interno, para el periodo comprendido entre septiembre y diciembre de 2022 se evidenció cumplimiento de la revisión periódica mensual por parte del autocontrol.</t>
  </si>
  <si>
    <t>Meta o producto esperada: Incremento de la base de datos de formas de participación en 5%. 
Aportan:
* Archivo "Informe final indicador de incremento de base social vigencia - 2022", en el cual registran el listado de los 55 nuevos ciudadanos que ingresaron a los diferentes espacios e instancias de participación.
* Excel denominado "indicador incremento de base", en el cual reportan incremento de 220%, relacionado con 55 integrantes nuevos con una meta de 25 integrantes nuevos. 
* Excel "bases de: asociaciones, COPACOS, comité de ética Subred y JAC".</t>
  </si>
  <si>
    <t>La actividad establece seguimiento del Plan de Acción del Subproceso de Participación Social correspondiente al tercer trimestre, en el cual aportan como evidencia Plan de Acción - Oficina de Participación Comunitaria reportando un 76% de avance respecto del total del programa para la vigencia 2022. Frente a las evidencias aportadas, se observó que están agrupadas por ejes. De acuerdo con la revisión se observó cumplimiento parcial de las evidencias de acuerdo con las línea de acción programadas para el tercer trimestre.</t>
  </si>
  <si>
    <t>De acuerdo con las evidencias se verifica actas de socialización de resultados de la Estrategia Acompañándote I semestre 2022 con auxiliares de servicio y trabajo social realizada en las fechas de julio y agosto de 2022 en las sedes de Pablo VI, Sur y Kennedy. Así mismo, aportan actas de retroalimentación a Auxiliares de Servicio al Ciudadano y Trabajo Social en la Estrategia Acompañándote correspondiente a las unidades de Zona Franca, Bosa, Fontibón, Pablo VI y Tintal.</t>
  </si>
  <si>
    <t>Como evidencia aportan cuadro Excel "Informe consolidado de charlas en salas de espera", en el cual se establece que los martes se realiza socialización referente a la temática "Mecanismos de escucha y Participación Ciudadana" reportando un total de 41.970 usuarios sensibilizados, datos reportados con fecha de enero a noviembre de 2022.</t>
  </si>
  <si>
    <t>La actividad establece seguimiento del Plan de Acción del Subproceso de Participación Social correspondiente al tercer trimestre, en el cual aportan como evidencia Plan de Acción - Oficina de Participación Comunitaria, reportando un 76% de avance respecto del total del programa para la vigencia 2022. Frente a las evidencias aportadas, se observó que están agrupadas por ejes. De acuerdo con la revisión se observó cumplimiento parcial de las evidencias de acuerdo con las líneas de acción programadas para el tercer trimestre.</t>
  </si>
  <si>
    <t>La actividad esperada era "Capacitar todas las primeras líneas de Atención al usuario y trabajo social en temas como trato digno y aseguramiento". Aportan como evidencia, cuadro Excel con tres columnas denominadas actividad, perfiles y participantes II semestre de 2022, en las actividades no se registran los temas "trato digno y aseguramiento". De otra parte, no aportan datos sobre los colaboradores de las primeras líneas de atención al usuario y trabajo social; por lo anterior, no se puede determinar si fueron capacitados todos los colaboradores esperados en los temas establecidos en la descripción de la actividad.</t>
  </si>
  <si>
    <t>Aportan como evidencia Excel "Plan de Acción Humanización 2022 calificado a segundo semestre". Para el primer semestre se dio cumplimiento a las actividades 1 y 2, y para el período evaluado cuenta con trece (13) actividades con acciones de cumplimiento en el 2 semestre, así: 
Actividad 3. Línea Capacitación en humanización a colaboradores. Se adjunta lista de asistencia referente al tema Manejo Humanizado del dolor efectuada en agosto. 
Actividad 4. Línea Sensibilización en humanización a colaboradores. Se observa lista de asistencia referente a sensibilización a colaboradores realizada en el mes de julio, agosto y septiembre en las siguientes temáticas: Atención cortés y respetuosa, Condiciones de privacidad y confidencialidad, Sensibilización en silencio, Atención inclusiva, Ambiente físico humanizado, Consideraciones de la atención en urgencias y hospitalización, realizadas en las diferentes unidades de servicio.
Actividad 5. Estrategias a cliente interno. Se anexa lista de asistencia frente a la temática entrega de felicitaciones a las diferentes unidades realizadas en los meses de julio y agosto.
Actividad 6. La atención una experiencia Memorable (Estrategias dirigidas a usuarios). Se anexan formatos de Rondas de Humanización y entrevistas a usuarios efectuadas en las unidades en los meses de julio y octubre.
Actividad 7. Diseño, ejecución y evaluación de estrategia semana de la humanización para la vigencia. Aportan documento en pdf denominado "Programar y desarrollar estrategias del día de la acreditación en las unidades de servicios de salud priorizadas" en el cual se despliega las actividades desarrolladas en la semana de la humanización, la cual contó con la participación total de 849 colaboradores a nivel de la Subred y un espacio con COPACOS de la localidad de Kennedy. En relación a las sedes programadas, el 100% fueron visitadas, lo que corresponde a 44 entre unidades asistenciales y administrativas.
Actividad 8. Monitoreo mensual al comportamiento de quejas por atención deshumanizada en la Subred. Se verifica en Almera seguimiento correspondiente al tercer cuatrimestre de 2022. https://sgi.almeraim.com/sgi/secciones/sigspa/mod_formulacion/cronogramas/form_seguimientoactividad.php?cronogramaid=43587&amp;actividadid=22901&amp;tabla=editar
Actividad 9. Medición adherencia política de humanización y estrategia de dolor. Aportan como evidencia informe de medición de adherencia a política, decálogo y programa de humanización; también anexan informe de Medición de adherencia a programa de dolor de humanización correspondientes al periodo 2022
Actividad 10. Desarrollo de los estándares de acreditación en línea con humanización, participación en mesas y acompañamiento a sedes para el mantenimiento de las estrategias definidas. Anexan soporte del acta y lista de asistencia referente a seguimiento a estándares y plan de mejora del proceso de Talento Humano.
Actividad 11. Seguimiento y desarrollo de acciones alineadas a las oportunidades de mejora en línea con humanización. Anexan PDF en el cual se reportan las Oportunidades de mejora correspondientes al segundo semestre, según seguimiento se encuentran al día.
Actividad 12. Monitoreo, calificación y análisis de indicadores del programa de humanización. Se realiza revisión de los cinco indicadores en el aplicativo Almera, en el cual se evidencia que solo uno presenta medición para el año 2022, los indicadores restantes están desactualizados.
Actividad 13. Monitoreo percepción de la atención humanizada en el servicio materno perinatal (Aplicación de encuestas en servicios y unidades priorizadas, tabulación y elaboración de informe de resultados) Estrategia dirigidas a usuarios y pacientes. Anexan informe con respecto a la medición percepción de la humanización en la atención materno perinatal vigencia 2022.
Actividad 14. Medición de la percepción de la Cultura de Humanización a cliente interno y cliente externo Subred Sur Occidente 2021 - 2022. Se realiza revisión en el aplicativo Almera observándose que la última medición se realizó en el año 2021, de acuerdo con el instructivo normalizado “Instructivo medición cultura de humanización (Código 02-04-IN-0002), la periodicidad es anual y se realiza en el primer trimestre, año vencido. 
Actividad 15. Mantenimiento y monitoreo a las acciones planteadas en convenio interadministrativo con SDS y presentación de acciones. Como soporte anexan tres informes de convenio
INFORME CONVENIO JULIO - AGOSTO 2022 HUMANIZACIÓN CONVENIO
INFORME CONVENIO SEPTIEMBRE - OCTUBRE 2022 HUMANIZACIÓN
INFORME CONVENIO NOVIEMBRE - DICIEMBRE HUMANIZACIÓN 2022</t>
  </si>
  <si>
    <t>Se evidencia archivo Excel correspondiente a los tiempos de respuesta a comentarios por cada una de las unidades de servicio y procesos, con fecha del periodo evaluado de enero a diciembre. Así mismo, se adjunta soporte de correo " Relación de requerimientos próximos a vencer" correspondiente a los meses de septiembre, octubre, noviembre y diciembre, relacionando las peticiones allegadas a las Unidades de Servicio de Pablo VI, Bosa, Kennedy, Sur y Fontibón.
Adicionalmente, en la página web se observa en la pestaña transparencia y acceso a la información, numeral 4 / 4.10.1 Informes en materia de seguimiento sobre las quejas y reclamos informe PQR 3do trimestre de 2022.</t>
  </si>
  <si>
    <t>Se aporta como evidencia informe de divulgación Derechos y Deberes cliente interno y externo año 2022, en el cual se presenta información consolidada referente al tercer trimestre de las Unidades de Servicio Sur, Pablo VI, Kennedy, Tintal, Fontibón y Bosa, así como la socialización de las estrategias durante el trimestre. Anexa archivo "Recordación Derechos y Deberes 2022 Subred Sur Occidente año 2022 usuarios" reportando un cumplimiento del indicador del 90% para el tercer trimestre. También aportan archivo referente a los "Resultados evaluación colaboradores derechos y deberes ll aplicación Subred Sur Occidente año 2022" con un total 1.049 evaluaciones realizadas en las 6 unidades de servicio con un porcentaje de cumplimiento del 90.5%. No se observaron soportes que sustentaran los datos registrados.</t>
  </si>
  <si>
    <t>Como evidencia aportan matriz "Satisfacción general por sedes y servicios" y archivo "Satisfacción global por sedes y servicios" las cuales contienen los datos referentes a las encuestas de satisfacción a los usuarios realizados en el periodo de enero a diciembre del año 2022. Se consulta aplicativo Almera, en el cual se ha registrado el cumplimiento del Indicador - Percepción de satisfacción Global del usuario por los servicios de salud prestados Subred Sur Occidente ESE PAA-03-02 para el año 2022, el cual reporta cumplimiento frente a la meta establecida.</t>
  </si>
  <si>
    <t>Se evidencia archivo Excel "Informa SIDMA -Diciembre 2022 - Orientaciones y Barreras" en el cual se presenta la consolidación de la información generada para el año 2022 con corte a diciembre. Así mismo, se consulta en la intranet Información Oficial -participación Social y Servicio al Ciudadano- Informe de barreras de acceso octubre de 2022.</t>
  </si>
  <si>
    <t>Meta o producto: Lista de chequeo - Publicaciones realizadas.
Aportan Lista de chequeo con link de Publicaciones realizadas en la Matriz de Cumplimiento Índice de transparencia y acceso a la información, Versión 1 -2021, cuya fecha de verificación registrada es del 9 de diciembre de 2022.</t>
  </si>
  <si>
    <t>Meta o producto esperado: Implementación en página web de las herramientas para comunicar la información requerida por los grupos diferenciales (videos con lenguaje de señas). Aportan como evidencia: Videos con subtítulos y/ o lenguaje de señas disponibles en la página web de la entidad:
• Paso a paso para solicitar el certificado de discapacidad.
• Hola, soy Surocito y te invito a conocer los derechos y deberes que tienes como paciente.
• Atención en salud a población migrante irregular de Fontibón.
• La Subred puso a rodar su primera unidad móvil de atención en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</si>
</sst>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de &quot;yyyy"/>
    <numFmt numFmtId="165" formatCode="mmmm\ yyyy"/>
    <numFmt numFmtId="166" formatCode="mmmm\ /yyyy"/>
    <numFmt numFmtId="167" formatCode="mmmm/yyyy"/>
    <numFmt numFmtId="168" formatCode="0.0%"/>
  </numFmts>
  <fonts count="135">
    <font>
      <sz val="11"/>
      <color theme="1"/>
      <name val="Calibri"/>
      <family val="2"/>
      <scheme val="minor"/>
    </font>
    <font>
      <b/>
      <sz val="12"/>
      <color indexed="8"/>
      <name val="Arial"/>
      <family val="2"/>
    </font>
    <font>
      <sz val="9"/>
      <color indexed="81"/>
      <name val="Tahoma"/>
      <family val="2"/>
    </font>
    <font>
      <b/>
      <sz val="9"/>
      <color indexed="81"/>
      <name val="Tahoma"/>
      <family val="2"/>
    </font>
    <font>
      <sz val="8"/>
      <name val="Calibri"/>
      <family val="2"/>
    </font>
    <font>
      <sz val="11"/>
      <color rgb="FF000000"/>
      <name val="Calibri"/>
      <family val="2"/>
    </font>
    <font>
      <b/>
      <sz val="11"/>
      <color indexed="8"/>
      <name val="Arial"/>
      <family val="2"/>
    </font>
    <font>
      <sz val="11"/>
      <color theme="1"/>
      <name val="Arial"/>
      <family val="2"/>
    </font>
    <font>
      <sz val="11"/>
      <color indexed="8"/>
      <name val="Arial"/>
      <family val="2"/>
    </font>
    <font>
      <sz val="11"/>
      <name val="Arial"/>
      <family val="2"/>
    </font>
    <font>
      <b/>
      <sz val="11"/>
      <name val="Arial"/>
      <family val="2"/>
    </font>
    <font>
      <sz val="12"/>
      <color theme="1"/>
      <name val="Arial"/>
      <family val="2"/>
    </font>
    <font>
      <sz val="12"/>
      <color indexed="8"/>
      <name val="Arial"/>
      <family val="2"/>
    </font>
    <font>
      <sz val="12"/>
      <name val="Arial"/>
      <family val="2"/>
    </font>
    <font>
      <sz val="10"/>
      <name val="Arial"/>
      <family val="2"/>
    </font>
    <font>
      <sz val="10"/>
      <color indexed="8"/>
      <name val="SansSerif"/>
    </font>
    <font>
      <b/>
      <sz val="10"/>
      <color indexed="8"/>
      <name val="SansSerif"/>
    </font>
    <font>
      <b/>
      <sz val="14"/>
      <color indexed="8"/>
      <name val="Arial"/>
      <family val="2"/>
    </font>
    <font>
      <sz val="14"/>
      <color indexed="8"/>
      <name val="Arial"/>
      <family val="2"/>
    </font>
    <font>
      <sz val="14"/>
      <color theme="1"/>
      <name val="Arial"/>
      <family val="2"/>
    </font>
    <font>
      <b/>
      <sz val="26"/>
      <color theme="0"/>
      <name val="Arial"/>
      <family val="2"/>
    </font>
    <font>
      <b/>
      <sz val="16"/>
      <color indexed="8"/>
      <name val="Arial Narrow"/>
      <family val="2"/>
    </font>
    <font>
      <b/>
      <sz val="18"/>
      <color indexed="8"/>
      <name val="Arial Narrow"/>
      <family val="2"/>
    </font>
    <font>
      <b/>
      <sz val="14"/>
      <color indexed="8"/>
      <name val="Arial Narrow"/>
      <family val="2"/>
    </font>
    <font>
      <sz val="14"/>
      <color indexed="8"/>
      <name val="Arial Narrow"/>
      <family val="2"/>
    </font>
    <font>
      <sz val="14"/>
      <color theme="1"/>
      <name val="Arial Narrow"/>
      <family val="2"/>
    </font>
    <font>
      <sz val="16"/>
      <color indexed="8"/>
      <name val="Arial Narrow"/>
      <family val="2"/>
    </font>
    <font>
      <sz val="16"/>
      <color theme="1"/>
      <name val="Arial Narrow"/>
      <family val="2"/>
    </font>
    <font>
      <b/>
      <sz val="16"/>
      <color theme="1"/>
      <name val="Arial Narrow"/>
      <family val="2"/>
    </font>
    <font>
      <b/>
      <sz val="18"/>
      <color theme="0"/>
      <name val="Arial Narrow"/>
      <family val="2"/>
    </font>
    <font>
      <b/>
      <sz val="36"/>
      <color theme="0"/>
      <name val="Arial Narrow"/>
      <family val="2"/>
    </font>
    <font>
      <b/>
      <sz val="36"/>
      <color rgb="FF92D050"/>
      <name val="Arial Narrow"/>
      <family val="2"/>
    </font>
    <font>
      <sz val="15"/>
      <color theme="1"/>
      <name val="Arial Narrow"/>
      <family val="2"/>
    </font>
    <font>
      <sz val="15"/>
      <color indexed="8"/>
      <name val="Arial Narrow"/>
      <family val="2"/>
    </font>
    <font>
      <b/>
      <sz val="15"/>
      <color indexed="8"/>
      <name val="Arial Narrow"/>
      <family val="2"/>
    </font>
    <font>
      <sz val="15"/>
      <name val="Arial Narrow"/>
      <family val="2"/>
    </font>
    <font>
      <b/>
      <sz val="15"/>
      <name val="Arial Narrow"/>
      <family val="2"/>
    </font>
    <font>
      <b/>
      <sz val="14"/>
      <color theme="1"/>
      <name val="Arial Narrow"/>
      <family val="2"/>
    </font>
    <font>
      <b/>
      <sz val="18"/>
      <color theme="1"/>
      <name val="Arial Narrow"/>
      <family val="2"/>
    </font>
    <font>
      <b/>
      <sz val="12"/>
      <color theme="1"/>
      <name val="Arial Narrow"/>
      <family val="2"/>
    </font>
    <font>
      <sz val="12"/>
      <name val="Arial Narrow"/>
      <family val="2"/>
    </font>
    <font>
      <sz val="18"/>
      <color theme="0"/>
      <name val="Arial Narrow"/>
      <family val="2"/>
    </font>
    <font>
      <b/>
      <sz val="22"/>
      <color theme="0"/>
      <name val="Arial Narrow"/>
      <family val="2"/>
    </font>
    <font>
      <b/>
      <sz val="24"/>
      <color theme="0"/>
      <name val="Arial Narrow"/>
      <family val="2"/>
    </font>
    <font>
      <b/>
      <sz val="60"/>
      <color theme="0"/>
      <name val="Arial Narrow"/>
      <family val="2"/>
    </font>
    <font>
      <sz val="11"/>
      <color theme="1"/>
      <name val="Calibri"/>
      <family val="2"/>
      <scheme val="minor"/>
    </font>
    <font>
      <sz val="16"/>
      <color theme="0"/>
      <name val="Arial"/>
      <family val="2"/>
    </font>
    <font>
      <i/>
      <u/>
      <sz val="15"/>
      <color indexed="8"/>
      <name val="Arial Narrow"/>
      <family val="2"/>
    </font>
    <font>
      <u/>
      <sz val="11"/>
      <color theme="10"/>
      <name val="Calibri"/>
      <family val="2"/>
      <scheme val="minor"/>
    </font>
    <font>
      <b/>
      <sz val="16"/>
      <name val="Arial Narrow"/>
      <family val="2"/>
    </font>
    <font>
      <sz val="14"/>
      <name val="Arial Narrow"/>
      <family val="2"/>
    </font>
    <font>
      <b/>
      <sz val="12"/>
      <color indexed="8"/>
      <name val="Arial Narrow"/>
      <family val="2"/>
    </font>
    <font>
      <b/>
      <sz val="14"/>
      <color theme="0"/>
      <name val="Arial Narrow"/>
      <family val="2"/>
    </font>
    <font>
      <b/>
      <sz val="12"/>
      <color theme="0"/>
      <name val="Arial Narrow"/>
      <family val="2"/>
    </font>
    <font>
      <sz val="15"/>
      <color rgb="FF0070C0"/>
      <name val="Arial Narrow"/>
      <family val="2"/>
    </font>
    <font>
      <i/>
      <u/>
      <sz val="15"/>
      <color rgb="FF0070C0"/>
      <name val="Calibri"/>
      <family val="2"/>
      <scheme val="minor"/>
    </font>
    <font>
      <i/>
      <sz val="15"/>
      <color rgb="FF0070C0"/>
      <name val="Arial Narrow"/>
      <family val="2"/>
    </font>
    <font>
      <i/>
      <u/>
      <sz val="15"/>
      <color rgb="FF0070C0"/>
      <name val="Arial Narrow"/>
      <family val="2"/>
    </font>
    <font>
      <i/>
      <sz val="15"/>
      <name val="Arial Narrow"/>
      <family val="2"/>
    </font>
    <font>
      <sz val="12"/>
      <color theme="1"/>
      <name val="Arial Narrow"/>
      <family val="2"/>
    </font>
    <font>
      <b/>
      <sz val="26"/>
      <name val="Arial Narrow"/>
      <family val="2"/>
    </font>
    <font>
      <b/>
      <sz val="14"/>
      <name val="Arial Narrow"/>
      <family val="2"/>
    </font>
    <font>
      <b/>
      <sz val="12"/>
      <name val="Arial Narrow"/>
      <family val="2"/>
    </font>
    <font>
      <b/>
      <sz val="18"/>
      <color theme="4" tint="-0.499984740745262"/>
      <name val="Arial Narrow"/>
      <family val="2"/>
    </font>
    <font>
      <b/>
      <sz val="18"/>
      <color theme="3" tint="-0.249977111117893"/>
      <name val="Arial Narrow"/>
      <family val="2"/>
    </font>
    <font>
      <b/>
      <sz val="12"/>
      <color rgb="FFFF0000"/>
      <name val="Arial Narrow"/>
      <family val="2"/>
    </font>
    <font>
      <b/>
      <sz val="14"/>
      <color rgb="FFFF0000"/>
      <name val="Arial Narrow"/>
      <family val="2"/>
    </font>
    <font>
      <b/>
      <sz val="14"/>
      <color rgb="FF92D050"/>
      <name val="Arial Narrow"/>
      <family val="2"/>
    </font>
    <font>
      <b/>
      <sz val="14"/>
      <color rgb="FF00B0F0"/>
      <name val="Arial Narrow"/>
      <family val="2"/>
    </font>
    <font>
      <b/>
      <sz val="14"/>
      <color rgb="FF70FC81"/>
      <name val="Arial Narrow"/>
      <family val="2"/>
    </font>
    <font>
      <b/>
      <sz val="14"/>
      <color rgb="FF3CFE5C"/>
      <name val="Arial Narrow"/>
      <family val="2"/>
    </font>
    <font>
      <b/>
      <sz val="14"/>
      <color theme="4" tint="-0.499984740745262"/>
      <name val="Arial Narrow"/>
      <family val="2"/>
    </font>
    <font>
      <b/>
      <sz val="14"/>
      <color theme="3" tint="-0.249977111117893"/>
      <name val="Arial Narrow"/>
      <family val="2"/>
    </font>
    <font>
      <sz val="12"/>
      <color theme="0"/>
      <name val="Arial Narrow"/>
      <family val="2"/>
    </font>
    <font>
      <b/>
      <sz val="12"/>
      <color theme="3" tint="-0.249977111117893"/>
      <name val="Arial Narrow"/>
      <family val="2"/>
    </font>
    <font>
      <b/>
      <sz val="12"/>
      <color theme="3"/>
      <name val="Arial Narrow"/>
      <family val="2"/>
    </font>
    <font>
      <b/>
      <sz val="12"/>
      <color theme="4" tint="-0.499984740745262"/>
      <name val="Arial Narrow"/>
      <family val="2"/>
    </font>
    <font>
      <b/>
      <sz val="10"/>
      <name val="Arial Narrow"/>
      <family val="2"/>
    </font>
    <font>
      <b/>
      <sz val="9"/>
      <color theme="0"/>
      <name val="Arial Narrow"/>
      <family val="2"/>
    </font>
    <font>
      <b/>
      <sz val="10"/>
      <color indexed="81"/>
      <name val="Arial Narrow"/>
      <family val="2"/>
    </font>
    <font>
      <sz val="10"/>
      <color indexed="81"/>
      <name val="Arial Narrow"/>
      <family val="2"/>
    </font>
    <font>
      <b/>
      <sz val="12"/>
      <color indexed="81"/>
      <name val="Arial Narrow"/>
      <family val="2"/>
    </font>
    <font>
      <sz val="12"/>
      <color indexed="81"/>
      <name val="Arial Narrow"/>
      <family val="2"/>
    </font>
    <font>
      <b/>
      <sz val="11"/>
      <color indexed="81"/>
      <name val="Arial Narrow"/>
      <family val="2"/>
    </font>
    <font>
      <sz val="11"/>
      <color indexed="81"/>
      <name val="Arial Narrow"/>
      <family val="2"/>
    </font>
    <font>
      <b/>
      <sz val="10"/>
      <color indexed="81"/>
      <name val="Tahoma"/>
      <family val="2"/>
    </font>
    <font>
      <sz val="10"/>
      <color indexed="81"/>
      <name val="Tahoma"/>
      <family val="2"/>
    </font>
    <font>
      <b/>
      <sz val="14"/>
      <color indexed="81"/>
      <name val="Arial Narrow"/>
      <family val="2"/>
    </font>
    <font>
      <b/>
      <sz val="18"/>
      <color rgb="FF00B050"/>
      <name val="Arial"/>
      <family val="2"/>
    </font>
    <font>
      <b/>
      <sz val="18"/>
      <color theme="0"/>
      <name val="Arial"/>
      <family val="2"/>
    </font>
    <font>
      <b/>
      <sz val="16"/>
      <color theme="1"/>
      <name val="Arial"/>
      <family val="2"/>
    </font>
    <font>
      <b/>
      <sz val="16"/>
      <name val="Arial"/>
      <family val="2"/>
    </font>
    <font>
      <sz val="16"/>
      <name val="Arial"/>
      <family val="2"/>
    </font>
    <font>
      <b/>
      <sz val="16"/>
      <color theme="0"/>
      <name val="Arial"/>
      <family val="2"/>
    </font>
    <font>
      <sz val="16"/>
      <name val="Arial Narrow"/>
      <family val="2"/>
    </font>
    <font>
      <sz val="14"/>
      <name val="Arial"/>
      <family val="2"/>
    </font>
    <font>
      <i/>
      <sz val="14"/>
      <color theme="1"/>
      <name val="Arial"/>
      <family val="2"/>
    </font>
    <font>
      <sz val="14"/>
      <color rgb="FF000000"/>
      <name val="Arial Narrow"/>
      <family val="2"/>
    </font>
    <font>
      <b/>
      <sz val="20"/>
      <color indexed="8"/>
      <name val="Arial Narrow"/>
      <family val="2"/>
    </font>
    <font>
      <b/>
      <sz val="18"/>
      <color indexed="8"/>
      <name val="Arial"/>
      <family val="2"/>
    </font>
    <font>
      <sz val="15"/>
      <color rgb="FF000000"/>
      <name val="Arial Narrow"/>
      <family val="2"/>
    </font>
    <font>
      <b/>
      <sz val="15"/>
      <color theme="1"/>
      <name val="Arial Narrow"/>
      <family val="2"/>
    </font>
    <font>
      <i/>
      <sz val="14"/>
      <color rgb="FF0070C0"/>
      <name val="Arial"/>
      <family val="2"/>
    </font>
    <font>
      <b/>
      <i/>
      <sz val="15"/>
      <name val="Arial Narrow"/>
      <family val="2"/>
    </font>
    <font>
      <b/>
      <sz val="14"/>
      <color theme="1"/>
      <name val="Arial"/>
      <family val="2"/>
    </font>
    <font>
      <b/>
      <i/>
      <sz val="16"/>
      <color theme="0"/>
      <name val="Arial"/>
      <family val="2"/>
    </font>
    <font>
      <u/>
      <sz val="15"/>
      <color indexed="8"/>
      <name val="Arial Narrow"/>
      <family val="2"/>
    </font>
    <font>
      <b/>
      <sz val="15"/>
      <color rgb="FF000000"/>
      <name val="Arial Narrow"/>
      <family val="2"/>
    </font>
    <font>
      <b/>
      <sz val="16"/>
      <color theme="0"/>
      <name val="Arial Narrow"/>
      <family val="2"/>
    </font>
    <font>
      <b/>
      <sz val="12"/>
      <color indexed="8"/>
      <name val="SansSerif"/>
    </font>
    <font>
      <b/>
      <sz val="12"/>
      <color indexed="59"/>
      <name val="SansSerif"/>
    </font>
    <font>
      <sz val="12"/>
      <color indexed="8"/>
      <name val="SansSerif"/>
    </font>
    <font>
      <b/>
      <sz val="11"/>
      <color indexed="8"/>
      <name val="SansSerif"/>
    </font>
    <font>
      <b/>
      <i/>
      <sz val="15"/>
      <color indexed="8"/>
      <name val="Arial Narrow"/>
      <family val="2"/>
    </font>
    <font>
      <sz val="11"/>
      <color theme="0"/>
      <name val="Arial"/>
      <family val="2"/>
    </font>
    <font>
      <b/>
      <sz val="48"/>
      <color rgb="FF92D050"/>
      <name val="Arial Narrow"/>
      <family val="2"/>
    </font>
    <font>
      <b/>
      <sz val="22"/>
      <name val="Arial Narrow"/>
      <family val="2"/>
    </font>
    <font>
      <b/>
      <i/>
      <sz val="26"/>
      <color rgb="FF92D050"/>
      <name val="Arial Narrow"/>
      <family val="2"/>
    </font>
    <font>
      <b/>
      <sz val="20"/>
      <name val="Arial Narrow"/>
      <family val="2"/>
    </font>
    <font>
      <b/>
      <sz val="18"/>
      <name val="Arial Narrow"/>
      <family val="2"/>
    </font>
    <font>
      <b/>
      <i/>
      <sz val="22"/>
      <color theme="0"/>
      <name val="Arial Narrow"/>
      <family val="2"/>
    </font>
    <font>
      <b/>
      <sz val="19"/>
      <name val="Arial Narrow"/>
      <family val="2"/>
    </font>
    <font>
      <sz val="19"/>
      <name val="Arial Narrow"/>
      <family val="2"/>
    </font>
    <font>
      <b/>
      <i/>
      <sz val="19"/>
      <name val="Arial Narrow"/>
      <family val="2"/>
    </font>
    <font>
      <b/>
      <sz val="18"/>
      <color theme="1"/>
      <name val="Arial"/>
      <family val="2"/>
    </font>
    <font>
      <sz val="15"/>
      <color theme="0"/>
      <name val="Arial"/>
      <family val="2"/>
    </font>
    <font>
      <i/>
      <sz val="15"/>
      <color theme="1"/>
      <name val="Arial Narrow"/>
      <family val="2"/>
    </font>
    <font>
      <b/>
      <sz val="15"/>
      <color theme="0"/>
      <name val="Arial Narrow"/>
      <family val="2"/>
    </font>
    <font>
      <b/>
      <sz val="18"/>
      <name val="Arial"/>
      <family val="2"/>
    </font>
    <font>
      <b/>
      <sz val="15"/>
      <color rgb="FFFF0000"/>
      <name val="Arial Narrow"/>
      <family val="2"/>
    </font>
    <font>
      <sz val="15"/>
      <color theme="4"/>
      <name val="Arial Narrow"/>
      <family val="2"/>
    </font>
    <font>
      <b/>
      <sz val="15"/>
      <color theme="4"/>
      <name val="Arial Narrow"/>
      <family val="2"/>
    </font>
    <font>
      <sz val="15"/>
      <color theme="3" tint="0.39997558519241921"/>
      <name val="Arial Narrow"/>
      <family val="2"/>
    </font>
    <font>
      <sz val="15"/>
      <color theme="0"/>
      <name val="Arial Narrow"/>
      <family val="2"/>
    </font>
    <font>
      <u/>
      <sz val="15"/>
      <color theme="10"/>
      <name val="Arial Narrow"/>
      <family val="2"/>
    </font>
  </fonts>
  <fills count="65">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indexed="44"/>
      </patternFill>
    </fill>
    <fill>
      <patternFill patternType="solid">
        <fgColor theme="0"/>
        <bgColor indexed="31"/>
      </patternFill>
    </fill>
    <fill>
      <patternFill patternType="solid">
        <fgColor theme="4" tint="0.59999389629810485"/>
        <bgColor indexed="64"/>
      </patternFill>
    </fill>
    <fill>
      <patternFill patternType="solid">
        <fgColor theme="4" tint="0.59999389629810485"/>
        <bgColor indexed="9"/>
      </patternFill>
    </fill>
    <fill>
      <patternFill patternType="solid">
        <fgColor theme="6" tint="0.79998168889431442"/>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6" tint="0.59999389629810485"/>
        <bgColor indexed="9"/>
      </patternFill>
    </fill>
    <fill>
      <patternFill patternType="solid">
        <fgColor theme="6" tint="0.59999389629810485"/>
        <bgColor indexed="64"/>
      </patternFill>
    </fill>
    <fill>
      <patternFill patternType="solid">
        <fgColor theme="7" tint="0.59999389629810485"/>
        <bgColor indexed="9"/>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9"/>
      </patternFill>
    </fill>
    <fill>
      <patternFill patternType="solid">
        <fgColor theme="2" tint="-9.9978637043366805E-2"/>
        <bgColor indexed="9"/>
      </patternFill>
    </fill>
    <fill>
      <patternFill patternType="solid">
        <fgColor theme="5" tint="0.79998168889431442"/>
        <bgColor indexed="9"/>
      </patternFill>
    </fill>
    <fill>
      <patternFill patternType="solid">
        <fgColor theme="1" tint="0.499984740745262"/>
        <bgColor indexed="9"/>
      </patternFill>
    </fill>
    <fill>
      <patternFill patternType="solid">
        <fgColor theme="4"/>
        <bgColor indexed="9"/>
      </patternFill>
    </fill>
    <fill>
      <patternFill patternType="solid">
        <fgColor theme="9" tint="0.59999389629810485"/>
        <bgColor indexed="9"/>
      </patternFill>
    </fill>
    <fill>
      <patternFill patternType="solid">
        <fgColor rgb="FFFF7C80"/>
        <bgColor indexed="64"/>
      </patternFill>
    </fill>
    <fill>
      <patternFill patternType="solid">
        <fgColor rgb="FF00CC99"/>
        <bgColor indexed="64"/>
      </patternFill>
    </fill>
    <fill>
      <patternFill patternType="solid">
        <fgColor rgb="FF0099FF"/>
        <bgColor indexed="64"/>
      </patternFill>
    </fill>
    <fill>
      <patternFill patternType="solid">
        <fgColor rgb="FFCC00FF"/>
        <bgColor indexed="64"/>
      </patternFill>
    </fill>
    <fill>
      <patternFill patternType="solid">
        <fgColor theme="9" tint="0.59999389629810485"/>
        <bgColor indexed="64"/>
      </patternFill>
    </fill>
    <fill>
      <patternFill patternType="solid">
        <fgColor rgb="FFCCECFF"/>
        <bgColor indexed="64"/>
      </patternFill>
    </fill>
    <fill>
      <patternFill patternType="solid">
        <fgColor rgb="FFCCECFF"/>
        <bgColor indexed="9"/>
      </patternFill>
    </fill>
    <fill>
      <patternFill patternType="solid">
        <fgColor rgb="FF009999"/>
        <bgColor indexed="64"/>
      </patternFill>
    </fill>
    <fill>
      <patternFill patternType="solid">
        <fgColor theme="4" tint="0.39997558519241921"/>
        <bgColor indexed="4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249977111117893"/>
        <bgColor indexed="9"/>
      </patternFill>
    </fill>
    <fill>
      <patternFill patternType="solid">
        <fgColor theme="4" tint="-0.249977111117893"/>
        <bgColor indexed="9"/>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9"/>
        <bgColor indexed="64"/>
      </patternFill>
    </fill>
    <fill>
      <patternFill patternType="solid">
        <fgColor theme="3" tint="-0.249977111117893"/>
        <bgColor indexed="64"/>
      </patternFill>
    </fill>
    <fill>
      <patternFill patternType="solid">
        <fgColor rgb="FFE6AF00"/>
        <bgColor indexed="64"/>
      </patternFill>
    </fill>
    <fill>
      <patternFill patternType="solid">
        <fgColor theme="3" tint="-0.499984740745262"/>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theme="4"/>
        <bgColor indexed="64"/>
      </patternFill>
    </fill>
    <fill>
      <patternFill patternType="solid">
        <fgColor theme="4" tint="-0.499984740745262"/>
        <bgColor indexed="64"/>
      </patternFill>
    </fill>
    <fill>
      <patternFill patternType="solid">
        <fgColor rgb="FFFF0000"/>
        <bgColor indexed="64"/>
      </patternFill>
    </fill>
    <fill>
      <patternFill patternType="solid">
        <fgColor rgb="FFFFCD2D"/>
        <bgColor indexed="64"/>
      </patternFill>
    </fill>
    <fill>
      <patternFill patternType="solid">
        <fgColor theme="8" tint="0.39997558519241921"/>
        <bgColor indexed="64"/>
      </patternFill>
    </fill>
    <fill>
      <patternFill patternType="solid">
        <fgColor rgb="FF00B0F0"/>
        <bgColor indexed="64"/>
      </patternFill>
    </fill>
    <fill>
      <patternFill patternType="solid">
        <fgColor theme="1"/>
        <bgColor indexed="64"/>
      </patternFill>
    </fill>
    <fill>
      <patternFill patternType="solid">
        <fgColor rgb="FFFFE285"/>
        <bgColor indexed="64"/>
      </patternFill>
    </fill>
    <fill>
      <patternFill patternType="solid">
        <fgColor theme="1" tint="0.249977111117893"/>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FFFF"/>
        <bgColor rgb="FF000000"/>
      </patternFill>
    </fill>
    <fill>
      <patternFill patternType="solid">
        <fgColor rgb="FFFFC000"/>
        <bgColor indexed="64"/>
      </patternFill>
    </fill>
    <fill>
      <patternFill patternType="solid">
        <fgColor rgb="FFBB2CD8"/>
        <bgColor indexed="64"/>
      </patternFill>
    </fill>
    <fill>
      <patternFill patternType="solid">
        <fgColor rgb="FFFF9933"/>
        <bgColor indexed="64"/>
      </patternFill>
    </fill>
  </fills>
  <borders count="277">
    <border>
      <left/>
      <right/>
      <top/>
      <bottom/>
      <diagonal/>
    </border>
    <border>
      <left style="thin">
        <color indexed="8"/>
      </left>
      <right style="thin">
        <color indexed="8"/>
      </right>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8"/>
      </top>
      <bottom style="medium">
        <color indexed="64"/>
      </bottom>
      <diagonal/>
    </border>
    <border>
      <left style="thin">
        <color indexed="64"/>
      </left>
      <right/>
      <top style="medium">
        <color indexed="64"/>
      </top>
      <bottom style="thin">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8"/>
      </left>
      <right/>
      <top/>
      <bottom style="thin">
        <color indexed="62"/>
      </bottom>
      <diagonal/>
    </border>
    <border>
      <left/>
      <right/>
      <top/>
      <bottom style="thin">
        <color indexed="62"/>
      </bottom>
      <diagonal/>
    </border>
    <border>
      <left/>
      <right style="medium">
        <color indexed="64"/>
      </right>
      <top/>
      <bottom style="thin">
        <color indexed="62"/>
      </bottom>
      <diagonal/>
    </border>
    <border>
      <left style="medium">
        <color indexed="64"/>
      </left>
      <right style="thin">
        <color indexed="64"/>
      </right>
      <top/>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8"/>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medium">
        <color rgb="FF0070C0"/>
      </left>
      <right/>
      <top style="medium">
        <color rgb="FF0070C0"/>
      </top>
      <bottom/>
      <diagonal/>
    </border>
    <border>
      <left/>
      <right/>
      <top style="medium">
        <color rgb="FF0070C0"/>
      </top>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66CC"/>
      </left>
      <right/>
      <top style="medium">
        <color rgb="FF0066CC"/>
      </top>
      <bottom/>
      <diagonal/>
    </border>
    <border>
      <left/>
      <right/>
      <top style="medium">
        <color rgb="FF0066CC"/>
      </top>
      <bottom/>
      <diagonal/>
    </border>
    <border>
      <left/>
      <right style="medium">
        <color rgb="FF0066CC"/>
      </right>
      <top style="medium">
        <color rgb="FF0066CC"/>
      </top>
      <bottom/>
      <diagonal/>
    </border>
    <border>
      <left style="medium">
        <color rgb="FF0070C0"/>
      </left>
      <right/>
      <top/>
      <bottom/>
      <diagonal/>
    </border>
    <border>
      <left style="medium">
        <color rgb="FF0066CC"/>
      </left>
      <right/>
      <top/>
      <bottom/>
      <diagonal/>
    </border>
    <border>
      <left/>
      <right style="medium">
        <color rgb="FF0066CC"/>
      </right>
      <top/>
      <bottom/>
      <diagonal/>
    </border>
    <border>
      <left style="medium">
        <color rgb="FF0070C0"/>
      </left>
      <right/>
      <top/>
      <bottom style="medium">
        <color rgb="FF0070C0"/>
      </bottom>
      <diagonal/>
    </border>
    <border>
      <left/>
      <right/>
      <top/>
      <bottom style="medium">
        <color rgb="FF0070C0"/>
      </bottom>
      <diagonal/>
    </border>
    <border>
      <left style="medium">
        <color rgb="FF0066CC"/>
      </left>
      <right/>
      <top/>
      <bottom style="medium">
        <color rgb="FF0066CC"/>
      </bottom>
      <diagonal/>
    </border>
    <border>
      <left/>
      <right/>
      <top/>
      <bottom style="medium">
        <color rgb="FF0066CC"/>
      </bottom>
      <diagonal/>
    </border>
    <border>
      <left/>
      <right style="medium">
        <color rgb="FF0066CC"/>
      </right>
      <top/>
      <bottom style="medium">
        <color rgb="FF0066CC"/>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right style="medium">
        <color rgb="FF0066CC"/>
      </right>
      <top style="medium">
        <color rgb="FF0070C0"/>
      </top>
      <bottom style="thin">
        <color indexed="64"/>
      </bottom>
      <diagonal/>
    </border>
    <border>
      <left style="medium">
        <color rgb="FF0066CC"/>
      </left>
      <right/>
      <top style="medium">
        <color rgb="FF0066CC"/>
      </top>
      <bottom style="thin">
        <color indexed="64"/>
      </bottom>
      <diagonal/>
    </border>
    <border>
      <left/>
      <right/>
      <top style="medium">
        <color rgb="FF0066CC"/>
      </top>
      <bottom style="thin">
        <color indexed="64"/>
      </bottom>
      <diagonal/>
    </border>
    <border>
      <left/>
      <right style="medium">
        <color rgb="FF0066CC"/>
      </right>
      <top style="medium">
        <color rgb="FF0066CC"/>
      </top>
      <bottom style="thin">
        <color indexed="64"/>
      </bottom>
      <diagonal/>
    </border>
    <border>
      <left style="medium">
        <color rgb="FF0070C0"/>
      </left>
      <right/>
      <top style="thin">
        <color indexed="64"/>
      </top>
      <bottom style="thin">
        <color indexed="64"/>
      </bottom>
      <diagonal/>
    </border>
    <border>
      <left style="medium">
        <color rgb="FF0066CC"/>
      </left>
      <right/>
      <top style="thin">
        <color indexed="64"/>
      </top>
      <bottom style="thin">
        <color indexed="64"/>
      </bottom>
      <diagonal/>
    </border>
    <border>
      <left style="medium">
        <color rgb="FF0070C0"/>
      </left>
      <right/>
      <top style="thin">
        <color indexed="64"/>
      </top>
      <bottom style="medium">
        <color rgb="FF0070C0"/>
      </bottom>
      <diagonal/>
    </border>
    <border>
      <left/>
      <right/>
      <top style="thin">
        <color indexed="64"/>
      </top>
      <bottom style="medium">
        <color rgb="FF0070C0"/>
      </bottom>
      <diagonal/>
    </border>
    <border>
      <left/>
      <right style="medium">
        <color rgb="FF0066CC"/>
      </right>
      <top style="thin">
        <color indexed="64"/>
      </top>
      <bottom style="medium">
        <color rgb="FF0070C0"/>
      </bottom>
      <diagonal/>
    </border>
    <border>
      <left style="medium">
        <color rgb="FF0066CC"/>
      </left>
      <right/>
      <top style="thin">
        <color indexed="64"/>
      </top>
      <bottom style="medium">
        <color rgb="FF0066CC"/>
      </bottom>
      <diagonal/>
    </border>
    <border>
      <left/>
      <right/>
      <top style="thin">
        <color indexed="64"/>
      </top>
      <bottom style="medium">
        <color rgb="FF0066CC"/>
      </bottom>
      <diagonal/>
    </border>
    <border>
      <left/>
      <right style="medium">
        <color rgb="FF0066CC"/>
      </right>
      <top style="thin">
        <color indexed="64"/>
      </top>
      <bottom style="medium">
        <color rgb="FF0066CC"/>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3"/>
      </left>
      <right style="thin">
        <color indexed="64"/>
      </right>
      <top style="medium">
        <color rgb="FF000003"/>
      </top>
      <bottom style="medium">
        <color rgb="FF000003"/>
      </bottom>
      <diagonal/>
    </border>
    <border>
      <left style="thin">
        <color indexed="64"/>
      </left>
      <right style="thin">
        <color indexed="64"/>
      </right>
      <top style="medium">
        <color rgb="FF000003"/>
      </top>
      <bottom style="medium">
        <color rgb="FF000003"/>
      </bottom>
      <diagonal/>
    </border>
    <border>
      <left style="thin">
        <color indexed="64"/>
      </left>
      <right/>
      <top style="medium">
        <color rgb="FF000003"/>
      </top>
      <bottom style="medium">
        <color rgb="FF000003"/>
      </bottom>
      <diagonal/>
    </border>
    <border>
      <left/>
      <right/>
      <top style="medium">
        <color rgb="FF000003"/>
      </top>
      <bottom style="medium">
        <color rgb="FF000003"/>
      </bottom>
      <diagonal/>
    </border>
    <border>
      <left/>
      <right style="thin">
        <color indexed="64"/>
      </right>
      <top style="medium">
        <color rgb="FF000003"/>
      </top>
      <bottom style="medium">
        <color rgb="FF000003"/>
      </bottom>
      <diagonal/>
    </border>
    <border>
      <left style="medium">
        <color rgb="FF000003"/>
      </left>
      <right style="medium">
        <color rgb="FF000003"/>
      </right>
      <top style="medium">
        <color rgb="FF000003"/>
      </top>
      <bottom/>
      <diagonal/>
    </border>
    <border>
      <left style="medium">
        <color rgb="FF000003"/>
      </left>
      <right style="thin">
        <color rgb="FF000003"/>
      </right>
      <top style="medium">
        <color rgb="FF000003"/>
      </top>
      <bottom style="thin">
        <color rgb="FF000003"/>
      </bottom>
      <diagonal/>
    </border>
    <border>
      <left style="thin">
        <color rgb="FF000003"/>
      </left>
      <right style="thin">
        <color rgb="FF000003"/>
      </right>
      <top style="medium">
        <color rgb="FF000003"/>
      </top>
      <bottom style="thin">
        <color rgb="FF000003"/>
      </bottom>
      <diagonal/>
    </border>
    <border>
      <left style="thin">
        <color rgb="FF000003"/>
      </left>
      <right style="medium">
        <color rgb="FF000003"/>
      </right>
      <top style="medium">
        <color rgb="FF000003"/>
      </top>
      <bottom style="thin">
        <color rgb="FF000003"/>
      </bottom>
      <diagonal/>
    </border>
    <border>
      <left style="medium">
        <color rgb="FF000003"/>
      </left>
      <right style="medium">
        <color rgb="FF000003"/>
      </right>
      <top/>
      <bottom/>
      <diagonal/>
    </border>
    <border>
      <left style="medium">
        <color rgb="FF000003"/>
      </left>
      <right style="thin">
        <color rgb="FF000003"/>
      </right>
      <top style="thin">
        <color rgb="FF000003"/>
      </top>
      <bottom style="thin">
        <color rgb="FF000003"/>
      </bottom>
      <diagonal/>
    </border>
    <border>
      <left style="thin">
        <color rgb="FF000003"/>
      </left>
      <right style="thin">
        <color rgb="FF000003"/>
      </right>
      <top style="thin">
        <color rgb="FF000003"/>
      </top>
      <bottom style="thin">
        <color rgb="FF000003"/>
      </bottom>
      <diagonal/>
    </border>
    <border>
      <left style="thin">
        <color rgb="FF000003"/>
      </left>
      <right style="medium">
        <color rgb="FF000003"/>
      </right>
      <top style="thin">
        <color rgb="FF000003"/>
      </top>
      <bottom style="thin">
        <color rgb="FF000003"/>
      </bottom>
      <diagonal/>
    </border>
    <border>
      <left style="medium">
        <color rgb="FF000003"/>
      </left>
      <right style="medium">
        <color rgb="FF000003"/>
      </right>
      <top/>
      <bottom style="medium">
        <color rgb="FF000003"/>
      </bottom>
      <diagonal/>
    </border>
    <border>
      <left style="medium">
        <color rgb="FF000003"/>
      </left>
      <right style="thin">
        <color rgb="FF000003"/>
      </right>
      <top style="thin">
        <color rgb="FF000003"/>
      </top>
      <bottom style="medium">
        <color rgb="FF000003"/>
      </bottom>
      <diagonal/>
    </border>
    <border>
      <left style="thin">
        <color rgb="FF000003"/>
      </left>
      <right style="thin">
        <color rgb="FF000003"/>
      </right>
      <top style="thin">
        <color rgb="FF000003"/>
      </top>
      <bottom style="medium">
        <color rgb="FF000003"/>
      </bottom>
      <diagonal/>
    </border>
    <border>
      <left style="thin">
        <color rgb="FF000003"/>
      </left>
      <right style="medium">
        <color rgb="FF000003"/>
      </right>
      <top style="thin">
        <color rgb="FF000003"/>
      </top>
      <bottom style="medium">
        <color rgb="FF000003"/>
      </bottom>
      <diagonal/>
    </border>
    <border>
      <left style="medium">
        <color indexed="64"/>
      </left>
      <right style="medium">
        <color indexed="64"/>
      </right>
      <top/>
      <bottom style="medium">
        <color indexed="64"/>
      </bottom>
      <diagonal/>
    </border>
    <border>
      <left style="medium">
        <color rgb="FF000003"/>
      </left>
      <right style="thin">
        <color indexed="64"/>
      </right>
      <top style="medium">
        <color rgb="FF000003"/>
      </top>
      <bottom/>
      <diagonal/>
    </border>
    <border>
      <left style="thin">
        <color indexed="64"/>
      </left>
      <right style="thin">
        <color indexed="64"/>
      </right>
      <top style="medium">
        <color rgb="FF000003"/>
      </top>
      <bottom/>
      <diagonal/>
    </border>
    <border>
      <left style="thin">
        <color indexed="64"/>
      </left>
      <right style="medium">
        <color rgb="FF000003"/>
      </right>
      <top style="medium">
        <color rgb="FF000003"/>
      </top>
      <bottom/>
      <diagonal/>
    </border>
    <border>
      <left style="medium">
        <color rgb="FF000003"/>
      </left>
      <right style="thin">
        <color indexed="64"/>
      </right>
      <top/>
      <bottom/>
      <diagonal/>
    </border>
    <border>
      <left style="thin">
        <color indexed="64"/>
      </left>
      <right style="medium">
        <color rgb="FF000003"/>
      </right>
      <top/>
      <bottom/>
      <diagonal/>
    </border>
    <border>
      <left style="medium">
        <color rgb="FF000003"/>
      </left>
      <right style="thin">
        <color indexed="64"/>
      </right>
      <top/>
      <bottom style="medium">
        <color rgb="FF000003"/>
      </bottom>
      <diagonal/>
    </border>
    <border>
      <left style="thin">
        <color indexed="64"/>
      </left>
      <right style="thin">
        <color indexed="64"/>
      </right>
      <top/>
      <bottom style="medium">
        <color rgb="FF000003"/>
      </bottom>
      <diagonal/>
    </border>
    <border>
      <left style="thin">
        <color indexed="64"/>
      </left>
      <right style="medium">
        <color rgb="FF000003"/>
      </right>
      <top/>
      <bottom style="medium">
        <color rgb="FF000003"/>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8"/>
      </left>
      <right/>
      <top style="thin">
        <color indexed="62"/>
      </top>
      <bottom style="thin">
        <color indexed="8"/>
      </bottom>
      <diagonal/>
    </border>
    <border>
      <left/>
      <right/>
      <top style="thin">
        <color indexed="62"/>
      </top>
      <bottom style="thin">
        <color indexed="8"/>
      </bottom>
      <diagonal/>
    </border>
    <border>
      <left/>
      <right style="medium">
        <color indexed="64"/>
      </right>
      <top style="thin">
        <color indexed="62"/>
      </top>
      <bottom style="thin">
        <color indexed="8"/>
      </bottom>
      <diagonal/>
    </border>
    <border>
      <left style="thin">
        <color indexed="8"/>
      </left>
      <right/>
      <top style="thin">
        <color indexed="8"/>
      </top>
      <bottom style="medium">
        <color indexed="64"/>
      </bottom>
      <diagonal/>
    </border>
    <border>
      <left/>
      <right style="thin">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right/>
      <top style="medium">
        <color auto="1"/>
      </top>
      <bottom style="thin">
        <color auto="1"/>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thin">
        <color indexed="8"/>
      </left>
      <right/>
      <top style="thin">
        <color indexed="62"/>
      </top>
      <bottom style="thin">
        <color indexed="8"/>
      </bottom>
      <diagonal/>
    </border>
    <border>
      <left/>
      <right/>
      <top style="thin">
        <color indexed="62"/>
      </top>
      <bottom style="thin">
        <color indexed="8"/>
      </bottom>
      <diagonal/>
    </border>
    <border>
      <left/>
      <right style="medium">
        <color indexed="64"/>
      </right>
      <top style="thin">
        <color indexed="62"/>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top style="thin">
        <color auto="1"/>
      </top>
      <bottom style="thin">
        <color indexed="64"/>
      </bottom>
      <diagonal/>
    </border>
    <border>
      <left/>
      <right/>
      <top style="medium">
        <color indexed="8"/>
      </top>
      <bottom style="medium">
        <color indexed="8"/>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auto="1"/>
      </top>
      <bottom style="thin">
        <color indexed="64"/>
      </bottom>
      <diagonal/>
    </border>
    <border>
      <left/>
      <right style="thin">
        <color theme="4" tint="-0.249977111117893"/>
      </right>
      <top style="thin">
        <color indexed="64"/>
      </top>
      <bottom style="thin">
        <color indexed="64"/>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rgb="FF0066CC"/>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auto="1"/>
      </top>
      <bottom style="medium">
        <color indexed="64"/>
      </bottom>
      <diagonal/>
    </border>
    <border>
      <left style="thin">
        <color indexed="64"/>
      </left>
      <right/>
      <top style="thin">
        <color indexed="64"/>
      </top>
      <bottom/>
      <diagonal/>
    </border>
    <border>
      <left style="medium">
        <color indexed="64"/>
      </left>
      <right style="thin">
        <color auto="1"/>
      </right>
      <top style="thin">
        <color indexed="8"/>
      </top>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right/>
      <top style="thin">
        <color indexed="64"/>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auto="1"/>
      </top>
      <bottom style="thin">
        <color indexed="64"/>
      </bottom>
      <diagonal/>
    </border>
    <border>
      <left/>
      <right style="medium">
        <color indexed="64"/>
      </right>
      <top style="thin">
        <color auto="1"/>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s>
  <cellStyleXfs count="9">
    <xf numFmtId="0" fontId="0" fillId="0" borderId="0"/>
    <xf numFmtId="0" fontId="5" fillId="0" borderId="0"/>
    <xf numFmtId="0" fontId="14" fillId="0" borderId="0"/>
    <xf numFmtId="9" fontId="45" fillId="0" borderId="0" applyFont="0" applyFill="0" applyBorder="0" applyAlignment="0" applyProtection="0"/>
    <xf numFmtId="0" fontId="48" fillId="0" borderId="0" applyNumberFormat="0" applyFill="0" applyBorder="0" applyAlignment="0" applyProtection="0"/>
    <xf numFmtId="0" fontId="14" fillId="0" borderId="0"/>
    <xf numFmtId="0" fontId="14" fillId="0" borderId="0" applyProtection="0"/>
    <xf numFmtId="9" fontId="14" fillId="0" borderId="0" applyFont="0" applyFill="0" applyBorder="0" applyAlignment="0" applyProtection="0"/>
    <xf numFmtId="0" fontId="48" fillId="0" borderId="0" applyNumberFormat="0" applyFill="0" applyBorder="0" applyAlignment="0" applyProtection="0"/>
  </cellStyleXfs>
  <cellXfs count="2348">
    <xf numFmtId="0" fontId="0" fillId="0" borderId="0" xfId="0"/>
    <xf numFmtId="0" fontId="7" fillId="3" borderId="0" xfId="0" applyFont="1" applyFill="1"/>
    <xf numFmtId="0" fontId="7" fillId="3" borderId="0" xfId="0" applyFont="1" applyFill="1" applyAlignment="1">
      <alignment horizontal="left" vertical="center" wrapText="1"/>
    </xf>
    <xf numFmtId="0" fontId="7" fillId="3" borderId="0" xfId="0" applyFont="1" applyFill="1" applyAlignment="1">
      <alignment wrapText="1"/>
    </xf>
    <xf numFmtId="0" fontId="8" fillId="3" borderId="0" xfId="1" applyFont="1" applyFill="1"/>
    <xf numFmtId="0" fontId="6" fillId="3" borderId="2"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0" xfId="1" applyFont="1" applyFill="1" applyAlignment="1">
      <alignment horizontal="center" vertical="center" wrapText="1"/>
    </xf>
    <xf numFmtId="0" fontId="8" fillId="2" borderId="19" xfId="1" applyFont="1" applyFill="1" applyBorder="1" applyAlignment="1">
      <alignment horizontal="left" vertical="center" wrapText="1"/>
    </xf>
    <xf numFmtId="0" fontId="8" fillId="2" borderId="0" xfId="1" applyFont="1" applyFill="1" applyAlignment="1">
      <alignment horizontal="left"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8" fillId="5" borderId="4" xfId="1" applyFont="1" applyFill="1" applyBorder="1" applyAlignment="1">
      <alignment vertical="center" wrapText="1"/>
    </xf>
    <xf numFmtId="0" fontId="8" fillId="3" borderId="0" xfId="1" applyFont="1" applyFill="1" applyAlignment="1">
      <alignment wrapText="1"/>
    </xf>
    <xf numFmtId="0" fontId="6" fillId="3" borderId="4" xfId="1" applyFont="1" applyFill="1" applyBorder="1" applyAlignment="1">
      <alignment horizontal="center" vertical="center" wrapText="1"/>
    </xf>
    <xf numFmtId="0" fontId="6" fillId="3" borderId="3" xfId="1" applyFont="1" applyFill="1" applyBorder="1" applyAlignment="1">
      <alignment horizontal="center" wrapText="1"/>
    </xf>
    <xf numFmtId="0" fontId="6" fillId="3" borderId="4" xfId="1" applyFont="1" applyFill="1" applyBorder="1" applyAlignment="1">
      <alignment vertical="center" wrapText="1"/>
    </xf>
    <xf numFmtId="0" fontId="14" fillId="3" borderId="0" xfId="2" applyFill="1"/>
    <xf numFmtId="0" fontId="6" fillId="3" borderId="3" xfId="1" applyFont="1" applyFill="1" applyBorder="1" applyAlignment="1">
      <alignment horizontal="center" vertical="center"/>
    </xf>
    <xf numFmtId="0" fontId="6" fillId="3" borderId="4" xfId="1" applyFont="1" applyFill="1" applyBorder="1" applyAlignment="1">
      <alignment horizontal="center" wrapText="1"/>
    </xf>
    <xf numFmtId="0" fontId="6" fillId="3" borderId="0" xfId="1" applyFont="1" applyFill="1" applyAlignment="1">
      <alignment horizontal="center" wrapText="1"/>
    </xf>
    <xf numFmtId="0" fontId="12" fillId="2" borderId="0" xfId="1" applyFont="1" applyFill="1" applyAlignment="1">
      <alignment vertical="center" wrapText="1"/>
    </xf>
    <xf numFmtId="0" fontId="12" fillId="2" borderId="0" xfId="1" applyFont="1" applyFill="1" applyAlignment="1">
      <alignment vertical="center"/>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1" fillId="3" borderId="0" xfId="0" applyFont="1" applyFill="1"/>
    <xf numFmtId="0" fontId="1" fillId="3" borderId="4" xfId="1" applyFont="1" applyFill="1" applyBorder="1" applyAlignment="1">
      <alignment horizontal="center" vertical="center" wrapText="1"/>
    </xf>
    <xf numFmtId="0" fontId="1" fillId="3" borderId="0" xfId="1" applyFont="1" applyFill="1" applyAlignment="1">
      <alignment vertical="center"/>
    </xf>
    <xf numFmtId="0" fontId="13" fillId="2" borderId="0" xfId="1" applyFont="1" applyFill="1" applyAlignment="1">
      <alignment horizontal="left" vertical="top" wrapText="1"/>
    </xf>
    <xf numFmtId="0" fontId="1" fillId="3" borderId="21" xfId="1" applyFont="1" applyFill="1" applyBorder="1" applyAlignment="1">
      <alignment horizontal="center" vertical="center" wrapText="1"/>
    </xf>
    <xf numFmtId="0" fontId="1" fillId="3" borderId="22" xfId="1" applyFont="1" applyFill="1" applyBorder="1" applyAlignment="1">
      <alignment horizontal="left" vertical="center" wrapText="1"/>
    </xf>
    <xf numFmtId="0" fontId="1" fillId="3" borderId="22" xfId="1" applyFont="1" applyFill="1" applyBorder="1" applyAlignment="1">
      <alignment horizontal="center" vertical="center" wrapText="1"/>
    </xf>
    <xf numFmtId="0" fontId="9" fillId="3" borderId="0" xfId="1" applyFont="1" applyFill="1"/>
    <xf numFmtId="0" fontId="1" fillId="3" borderId="27" xfId="1" applyFont="1" applyFill="1" applyBorder="1" applyAlignment="1">
      <alignment horizontal="left" vertical="center"/>
    </xf>
    <xf numFmtId="0" fontId="12" fillId="3" borderId="0" xfId="1" applyFont="1" applyFill="1" applyAlignment="1">
      <alignment vertical="center"/>
    </xf>
    <xf numFmtId="0" fontId="1" fillId="2" borderId="4"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6" fillId="13" borderId="18" xfId="1" applyFont="1" applyFill="1" applyBorder="1" applyAlignment="1">
      <alignment horizontal="center" vertical="center" wrapText="1"/>
    </xf>
    <xf numFmtId="0" fontId="8" fillId="13" borderId="18" xfId="1" applyFont="1" applyFill="1" applyBorder="1" applyAlignment="1">
      <alignment horizontal="justify" vertical="center" wrapText="1"/>
    </xf>
    <xf numFmtId="0" fontId="8" fillId="14" borderId="18" xfId="1" applyFont="1" applyFill="1" applyBorder="1" applyAlignment="1">
      <alignment horizontal="center" vertical="center" wrapText="1"/>
    </xf>
    <xf numFmtId="14" fontId="8" fillId="14" borderId="18" xfId="1" applyNumberFormat="1" applyFont="1" applyFill="1" applyBorder="1" applyAlignment="1">
      <alignment horizontal="center" vertical="center" wrapText="1"/>
    </xf>
    <xf numFmtId="0" fontId="6" fillId="16" borderId="33" xfId="1" applyFont="1" applyFill="1" applyBorder="1" applyAlignment="1">
      <alignment horizontal="center" vertical="center" wrapText="1"/>
    </xf>
    <xf numFmtId="0" fontId="8" fillId="16" borderId="33" xfId="1" applyFont="1" applyFill="1" applyBorder="1" applyAlignment="1">
      <alignment horizontal="justify" vertical="center" wrapText="1"/>
    </xf>
    <xf numFmtId="0" fontId="8" fillId="16" borderId="41" xfId="1" applyFont="1" applyFill="1" applyBorder="1" applyAlignment="1">
      <alignment horizontal="center" vertical="center" wrapText="1"/>
    </xf>
    <xf numFmtId="0" fontId="6" fillId="17" borderId="33" xfId="1" applyFont="1" applyFill="1" applyBorder="1" applyAlignment="1">
      <alignment horizontal="center" vertical="center" wrapText="1"/>
    </xf>
    <xf numFmtId="0" fontId="8" fillId="17" borderId="33" xfId="1" applyFont="1" applyFill="1" applyBorder="1" applyAlignment="1">
      <alignment horizontal="justify" vertical="center" wrapText="1"/>
    </xf>
    <xf numFmtId="0" fontId="8" fillId="17" borderId="41" xfId="1" applyFont="1" applyFill="1" applyBorder="1" applyAlignment="1">
      <alignment horizontal="center" vertical="center" wrapText="1"/>
    </xf>
    <xf numFmtId="0" fontId="6" fillId="18" borderId="33" xfId="1" applyFont="1" applyFill="1" applyBorder="1" applyAlignment="1">
      <alignment horizontal="center" vertical="center" wrapText="1"/>
    </xf>
    <xf numFmtId="0" fontId="8" fillId="18" borderId="33" xfId="1" applyFont="1" applyFill="1" applyBorder="1" applyAlignment="1">
      <alignment horizontal="justify" vertical="center" wrapText="1"/>
    </xf>
    <xf numFmtId="0" fontId="6" fillId="13" borderId="33" xfId="1" applyFont="1" applyFill="1" applyBorder="1" applyAlignment="1">
      <alignment horizontal="center" vertical="center" wrapText="1"/>
    </xf>
    <xf numFmtId="0" fontId="8" fillId="13" borderId="33" xfId="1" applyFont="1" applyFill="1" applyBorder="1" applyAlignment="1">
      <alignment horizontal="justify" vertical="center" wrapText="1"/>
    </xf>
    <xf numFmtId="0" fontId="8" fillId="13" borderId="41" xfId="1" applyFont="1" applyFill="1" applyBorder="1" applyAlignment="1">
      <alignment horizontal="left" vertical="center" wrapText="1"/>
    </xf>
    <xf numFmtId="0" fontId="6" fillId="19" borderId="33" xfId="1" applyFont="1" applyFill="1" applyBorder="1" applyAlignment="1">
      <alignment horizontal="center" vertical="center" wrapText="1"/>
    </xf>
    <xf numFmtId="0" fontId="8" fillId="19" borderId="33" xfId="1" applyFont="1" applyFill="1" applyBorder="1" applyAlignment="1">
      <alignment horizontal="justify" vertical="center" wrapText="1"/>
    </xf>
    <xf numFmtId="0" fontId="8" fillId="19" borderId="41" xfId="1" applyFont="1" applyFill="1" applyBorder="1" applyAlignment="1">
      <alignment horizontal="center" vertical="center" wrapText="1"/>
    </xf>
    <xf numFmtId="0" fontId="6" fillId="20" borderId="33" xfId="1" applyFont="1" applyFill="1" applyBorder="1" applyAlignment="1">
      <alignment horizontal="center" vertical="center" wrapText="1"/>
    </xf>
    <xf numFmtId="0" fontId="8" fillId="20" borderId="1" xfId="1" applyFont="1" applyFill="1" applyBorder="1" applyAlignment="1">
      <alignment horizontal="justify" vertical="center" wrapText="1"/>
    </xf>
    <xf numFmtId="0" fontId="8" fillId="20" borderId="33" xfId="1" applyFont="1" applyFill="1" applyBorder="1" applyAlignment="1">
      <alignment horizontal="justify" vertical="center" wrapText="1"/>
    </xf>
    <xf numFmtId="0" fontId="8" fillId="20" borderId="41" xfId="1" applyFont="1" applyFill="1" applyBorder="1" applyAlignment="1">
      <alignment horizontal="center" vertical="center" wrapText="1"/>
    </xf>
    <xf numFmtId="0" fontId="8" fillId="16" borderId="1" xfId="1" applyFont="1" applyFill="1" applyBorder="1" applyAlignment="1">
      <alignment horizontal="justify" vertical="center" wrapText="1"/>
    </xf>
    <xf numFmtId="0" fontId="8" fillId="16" borderId="41" xfId="1" applyFont="1" applyFill="1" applyBorder="1" applyAlignment="1">
      <alignment horizontal="left" vertical="center" wrapText="1"/>
    </xf>
    <xf numFmtId="0" fontId="8" fillId="18" borderId="41" xfId="1" applyFont="1" applyFill="1" applyBorder="1" applyAlignment="1">
      <alignment horizontal="center" vertical="center" wrapText="1"/>
    </xf>
    <xf numFmtId="0" fontId="6" fillId="18" borderId="35" xfId="1" applyFont="1" applyFill="1" applyBorder="1" applyAlignment="1">
      <alignment horizontal="center" vertical="center" wrapText="1"/>
    </xf>
    <xf numFmtId="0" fontId="8" fillId="18" borderId="35" xfId="1" applyFont="1" applyFill="1" applyBorder="1" applyAlignment="1">
      <alignment horizontal="justify" vertical="center" wrapText="1"/>
    </xf>
    <xf numFmtId="0" fontId="8" fillId="18" borderId="42" xfId="1" applyFont="1" applyFill="1" applyBorder="1" applyAlignment="1">
      <alignment horizontal="center" vertical="center" wrapText="1"/>
    </xf>
    <xf numFmtId="0" fontId="10" fillId="24" borderId="18" xfId="1" applyFont="1" applyFill="1" applyBorder="1" applyAlignment="1">
      <alignment horizontal="center" vertical="center" wrapText="1"/>
    </xf>
    <xf numFmtId="0" fontId="9" fillId="24" borderId="18" xfId="1" applyFont="1" applyFill="1" applyBorder="1" applyAlignment="1">
      <alignment horizontal="justify" vertical="center" wrapText="1"/>
    </xf>
    <xf numFmtId="0" fontId="9" fillId="24" borderId="18" xfId="1" applyFont="1" applyFill="1" applyBorder="1" applyAlignment="1">
      <alignment horizontal="center" vertical="center" wrapText="1"/>
    </xf>
    <xf numFmtId="0" fontId="9" fillId="27" borderId="18" xfId="1" applyFont="1" applyFill="1" applyBorder="1" applyAlignment="1">
      <alignment vertical="center" wrapText="1"/>
    </xf>
    <xf numFmtId="0" fontId="8" fillId="27" borderId="18" xfId="1" applyFont="1" applyFill="1" applyBorder="1" applyAlignment="1">
      <alignment horizontal="center" vertical="center" wrapText="1"/>
    </xf>
    <xf numFmtId="0" fontId="17" fillId="3" borderId="0" xfId="1" applyFont="1" applyFill="1" applyAlignment="1">
      <alignment horizontal="center" vertical="center" wrapText="1"/>
    </xf>
    <xf numFmtId="0" fontId="19" fillId="3" borderId="0" xfId="0" applyFont="1" applyFill="1"/>
    <xf numFmtId="0" fontId="18" fillId="3" borderId="0" xfId="1" applyFont="1" applyFill="1"/>
    <xf numFmtId="0" fontId="19" fillId="3" borderId="0" xfId="0" applyFont="1" applyFill="1" applyAlignment="1">
      <alignment horizontal="left" vertical="center" wrapText="1"/>
    </xf>
    <xf numFmtId="0" fontId="19" fillId="3" borderId="0" xfId="0" applyFont="1" applyFill="1" applyAlignment="1">
      <alignment horizontal="center" vertical="center" wrapText="1"/>
    </xf>
    <xf numFmtId="0" fontId="18" fillId="3" borderId="0" xfId="1" applyFont="1" applyFill="1" applyAlignment="1">
      <alignment vertical="center"/>
    </xf>
    <xf numFmtId="0" fontId="20" fillId="33" borderId="8" xfId="1" applyFont="1" applyFill="1" applyBorder="1" applyAlignment="1">
      <alignment vertical="center"/>
    </xf>
    <xf numFmtId="0" fontId="31" fillId="33" borderId="6" xfId="1" applyFont="1" applyFill="1" applyBorder="1" applyAlignment="1">
      <alignment horizontal="center" vertical="center"/>
    </xf>
    <xf numFmtId="14" fontId="33" fillId="3" borderId="50" xfId="1" applyNumberFormat="1" applyFont="1" applyFill="1" applyBorder="1" applyAlignment="1">
      <alignment horizontal="center" vertical="center" wrapText="1"/>
    </xf>
    <xf numFmtId="0" fontId="17" fillId="3" borderId="0" xfId="1" applyFont="1" applyFill="1" applyAlignment="1">
      <alignment horizontal="center" vertical="center"/>
    </xf>
    <xf numFmtId="0" fontId="23" fillId="2" borderId="18" xfId="1" applyFont="1" applyFill="1" applyBorder="1" applyAlignment="1">
      <alignment horizontal="center" vertical="center" wrapText="1"/>
    </xf>
    <xf numFmtId="0" fontId="33" fillId="2" borderId="18" xfId="1" applyFont="1" applyFill="1" applyBorder="1" applyAlignment="1">
      <alignment horizontal="justify" vertical="center" wrapText="1"/>
    </xf>
    <xf numFmtId="0" fontId="34" fillId="3" borderId="18" xfId="1" applyFont="1" applyFill="1" applyBorder="1" applyAlignment="1">
      <alignment horizontal="center" vertical="center" wrapText="1"/>
    </xf>
    <xf numFmtId="0" fontId="23" fillId="2" borderId="54" xfId="1" applyFont="1" applyFill="1" applyBorder="1" applyAlignment="1">
      <alignment horizontal="center" vertical="center" wrapText="1"/>
    </xf>
    <xf numFmtId="0" fontId="32" fillId="2" borderId="54" xfId="1" applyFont="1" applyFill="1" applyBorder="1" applyAlignment="1">
      <alignment horizontal="justify" vertical="center" wrapText="1"/>
    </xf>
    <xf numFmtId="0" fontId="33" fillId="2" borderId="54" xfId="1" applyFont="1" applyFill="1" applyBorder="1" applyAlignment="1">
      <alignment horizontal="justify" vertical="center" wrapText="1"/>
    </xf>
    <xf numFmtId="0" fontId="34" fillId="3" borderId="54" xfId="1" applyFont="1" applyFill="1" applyBorder="1" applyAlignment="1">
      <alignment horizontal="center" vertical="center" wrapText="1"/>
    </xf>
    <xf numFmtId="164" fontId="33" fillId="3" borderId="55" xfId="1" applyNumberFormat="1" applyFont="1" applyFill="1" applyBorder="1" applyAlignment="1">
      <alignment horizontal="center" vertical="center" wrapText="1"/>
    </xf>
    <xf numFmtId="164" fontId="33" fillId="36" borderId="55" xfId="1" applyNumberFormat="1" applyFont="1" applyFill="1" applyBorder="1" applyAlignment="1">
      <alignment horizontal="center" vertical="center" wrapText="1"/>
    </xf>
    <xf numFmtId="164" fontId="33" fillId="36" borderId="56" xfId="1" applyNumberFormat="1" applyFont="1" applyFill="1" applyBorder="1" applyAlignment="1">
      <alignment horizontal="center" vertical="center" wrapText="1"/>
    </xf>
    <xf numFmtId="0" fontId="18" fillId="3" borderId="0" xfId="1" applyFont="1" applyFill="1" applyAlignment="1">
      <alignment horizontal="left"/>
    </xf>
    <xf numFmtId="0" fontId="19" fillId="3" borderId="0" xfId="0" applyFont="1" applyFill="1" applyAlignment="1">
      <alignment horizontal="left"/>
    </xf>
    <xf numFmtId="0" fontId="21" fillId="3" borderId="24" xfId="1" applyFont="1" applyFill="1" applyBorder="1" applyAlignment="1">
      <alignment horizontal="left" vertical="center"/>
    </xf>
    <xf numFmtId="9" fontId="23" fillId="6" borderId="4" xfId="1" applyNumberFormat="1" applyFont="1" applyFill="1" applyBorder="1" applyAlignment="1">
      <alignment horizontal="center" vertical="center" wrapText="1"/>
    </xf>
    <xf numFmtId="164" fontId="23" fillId="35" borderId="18" xfId="1" applyNumberFormat="1" applyFont="1" applyFill="1" applyBorder="1" applyAlignment="1">
      <alignment horizontal="center" vertical="center" wrapText="1"/>
    </xf>
    <xf numFmtId="9" fontId="23" fillId="6" borderId="18" xfId="1" applyNumberFormat="1" applyFont="1" applyFill="1" applyBorder="1" applyAlignment="1">
      <alignment horizontal="center" vertical="center" wrapText="1"/>
    </xf>
    <xf numFmtId="164" fontId="23" fillId="35" borderId="50" xfId="1" applyNumberFormat="1" applyFont="1" applyFill="1" applyBorder="1" applyAlignment="1">
      <alignment horizontal="center" vertical="center" wrapText="1"/>
    </xf>
    <xf numFmtId="0" fontId="19" fillId="0" borderId="0" xfId="0" applyFont="1"/>
    <xf numFmtId="0" fontId="19" fillId="0" borderId="0" xfId="0" applyFont="1" applyAlignment="1">
      <alignment horizontal="left"/>
    </xf>
    <xf numFmtId="0" fontId="25" fillId="0" borderId="0" xfId="2" applyFont="1" applyProtection="1">
      <protection locked="0"/>
    </xf>
    <xf numFmtId="0" fontId="37" fillId="0" borderId="0" xfId="2" applyFont="1" applyAlignment="1" applyProtection="1">
      <alignment horizontal="center" vertical="center"/>
      <protection locked="0"/>
    </xf>
    <xf numFmtId="0" fontId="59" fillId="0" borderId="0" xfId="2" applyFont="1" applyProtection="1">
      <protection locked="0"/>
    </xf>
    <xf numFmtId="0" fontId="61" fillId="0" borderId="68" xfId="5" applyFont="1" applyBorder="1" applyAlignment="1" applyProtection="1">
      <alignment horizontal="center" vertical="center"/>
      <protection locked="0"/>
    </xf>
    <xf numFmtId="0" fontId="61" fillId="0" borderId="0" xfId="5" applyFont="1" applyAlignment="1" applyProtection="1">
      <alignment horizontal="center" vertical="center"/>
      <protection locked="0"/>
    </xf>
    <xf numFmtId="14" fontId="61" fillId="0" borderId="68" xfId="5" applyNumberFormat="1" applyFont="1" applyBorder="1" applyAlignment="1" applyProtection="1">
      <alignment horizontal="center" vertical="center"/>
      <protection locked="0"/>
    </xf>
    <xf numFmtId="0" fontId="50" fillId="0" borderId="0" xfId="5" applyFont="1" applyProtection="1">
      <protection locked="0"/>
    </xf>
    <xf numFmtId="0" fontId="61" fillId="41" borderId="0" xfId="6" applyFont="1" applyFill="1" applyAlignment="1" applyProtection="1">
      <alignment horizontal="center" vertical="center" wrapText="1"/>
      <protection locked="0"/>
    </xf>
    <xf numFmtId="0" fontId="62" fillId="41" borderId="0" xfId="6" applyFont="1" applyFill="1" applyAlignment="1" applyProtection="1">
      <alignment horizontal="center" vertical="center" wrapText="1"/>
      <protection locked="0"/>
    </xf>
    <xf numFmtId="0" fontId="25" fillId="3" borderId="0" xfId="2" applyFont="1" applyFill="1" applyProtection="1">
      <protection locked="0"/>
    </xf>
    <xf numFmtId="0" fontId="61" fillId="3" borderId="0" xfId="6" applyFont="1" applyFill="1" applyAlignment="1" applyProtection="1">
      <alignment horizontal="center" vertical="center" wrapText="1"/>
      <protection locked="0"/>
    </xf>
    <xf numFmtId="0" fontId="62" fillId="3" borderId="0" xfId="6" applyFont="1" applyFill="1" applyAlignment="1" applyProtection="1">
      <alignment horizontal="center" vertical="center" wrapText="1"/>
      <protection locked="0"/>
    </xf>
    <xf numFmtId="0" fontId="37" fillId="0" borderId="0" xfId="2" applyFont="1" applyAlignment="1" applyProtection="1">
      <alignment vertical="center"/>
      <protection locked="0"/>
    </xf>
    <xf numFmtId="0" fontId="52" fillId="3" borderId="0" xfId="5" applyFont="1" applyFill="1" applyAlignment="1">
      <alignment vertical="center"/>
    </xf>
    <xf numFmtId="0" fontId="53" fillId="3" borderId="0" xfId="5" applyFont="1" applyFill="1" applyAlignment="1">
      <alignment vertical="center"/>
    </xf>
    <xf numFmtId="0" fontId="52" fillId="3" borderId="0" xfId="5" applyFont="1" applyFill="1" applyAlignment="1">
      <alignment horizontal="center" vertical="center"/>
    </xf>
    <xf numFmtId="0" fontId="66" fillId="3" borderId="0" xfId="6" applyFont="1" applyFill="1" applyAlignment="1" applyProtection="1">
      <alignment horizontal="center" vertical="center" wrapText="1"/>
    </xf>
    <xf numFmtId="0" fontId="61" fillId="3" borderId="0" xfId="6" applyFont="1" applyFill="1" applyAlignment="1" applyProtection="1">
      <alignment horizontal="center" vertical="center" wrapText="1"/>
    </xf>
    <xf numFmtId="0" fontId="67" fillId="3" borderId="0" xfId="5" applyFont="1" applyFill="1" applyAlignment="1">
      <alignment horizontal="center" vertical="center"/>
    </xf>
    <xf numFmtId="0" fontId="61" fillId="3" borderId="0" xfId="5" applyFont="1" applyFill="1" applyAlignment="1">
      <alignment horizontal="center" vertical="center"/>
    </xf>
    <xf numFmtId="0" fontId="71" fillId="3" borderId="0" xfId="5" applyFont="1" applyFill="1" applyAlignment="1">
      <alignment vertical="center"/>
    </xf>
    <xf numFmtId="0" fontId="68" fillId="3" borderId="0" xfId="5" applyFont="1" applyFill="1" applyAlignment="1">
      <alignment horizontal="center" vertical="center"/>
    </xf>
    <xf numFmtId="0" fontId="72" fillId="3" borderId="0" xfId="5" applyFont="1" applyFill="1" applyAlignment="1">
      <alignment horizontal="center" vertical="center"/>
    </xf>
    <xf numFmtId="0" fontId="25" fillId="3" borderId="0" xfId="2" applyFont="1" applyFill="1"/>
    <xf numFmtId="0" fontId="61" fillId="53" borderId="51" xfId="2" applyFont="1" applyFill="1" applyBorder="1" applyAlignment="1">
      <alignment horizontal="center" vertical="center" wrapText="1"/>
    </xf>
    <xf numFmtId="0" fontId="61" fillId="53" borderId="52" xfId="2" applyFont="1" applyFill="1" applyBorder="1" applyAlignment="1">
      <alignment horizontal="center" vertical="center" wrapText="1"/>
    </xf>
    <xf numFmtId="0" fontId="61" fillId="53" borderId="53" xfId="2" applyFont="1" applyFill="1" applyBorder="1" applyAlignment="1">
      <alignment horizontal="center" vertical="center" wrapText="1"/>
    </xf>
    <xf numFmtId="0" fontId="25" fillId="0" borderId="0" xfId="2" applyFont="1" applyAlignment="1" applyProtection="1">
      <alignment horizontal="center"/>
      <protection locked="0"/>
    </xf>
    <xf numFmtId="9" fontId="61" fillId="6" borderId="18" xfId="6" applyNumberFormat="1" applyFont="1" applyFill="1" applyBorder="1" applyAlignment="1" applyProtection="1">
      <alignment horizontal="center" vertical="center" wrapText="1"/>
    </xf>
    <xf numFmtId="0" fontId="61" fillId="36" borderId="18" xfId="6" applyFont="1" applyFill="1" applyBorder="1" applyAlignment="1" applyProtection="1">
      <alignment horizontal="center" vertical="center" wrapText="1"/>
    </xf>
    <xf numFmtId="0" fontId="61" fillId="52" borderId="18" xfId="6" applyFont="1" applyFill="1" applyBorder="1" applyAlignment="1" applyProtection="1">
      <alignment horizontal="center" vertical="center" wrapText="1"/>
    </xf>
    <xf numFmtId="0" fontId="61" fillId="55" borderId="18" xfId="6" applyFont="1" applyFill="1" applyBorder="1" applyAlignment="1" applyProtection="1">
      <alignment horizontal="center" vertical="center" wrapText="1"/>
    </xf>
    <xf numFmtId="0" fontId="61" fillId="49" borderId="18" xfId="6" applyFont="1" applyFill="1" applyBorder="1" applyAlignment="1" applyProtection="1">
      <alignment horizontal="center" vertical="center" wrapText="1"/>
    </xf>
    <xf numFmtId="0" fontId="61" fillId="3" borderId="0" xfId="5" applyFont="1" applyFill="1" applyAlignment="1">
      <alignment vertical="center"/>
    </xf>
    <xf numFmtId="0" fontId="61" fillId="3" borderId="0" xfId="5" applyFont="1" applyFill="1" applyAlignment="1">
      <alignment horizontal="center" vertical="center" wrapText="1"/>
    </xf>
    <xf numFmtId="0" fontId="61" fillId="32" borderId="4" xfId="5" applyFont="1" applyFill="1" applyBorder="1" applyAlignment="1">
      <alignment horizontal="center" vertical="center" wrapText="1"/>
    </xf>
    <xf numFmtId="0" fontId="61" fillId="32" borderId="18" xfId="5" applyFont="1" applyFill="1" applyBorder="1" applyAlignment="1">
      <alignment horizontal="center" vertical="center" wrapText="1"/>
    </xf>
    <xf numFmtId="0" fontId="61" fillId="32" borderId="20" xfId="5" applyFont="1" applyFill="1" applyBorder="1" applyAlignment="1">
      <alignment horizontal="center" vertical="center" wrapText="1"/>
    </xf>
    <xf numFmtId="0" fontId="66" fillId="56" borderId="4" xfId="5" applyFont="1" applyFill="1" applyBorder="1" applyAlignment="1">
      <alignment horizontal="center" vertical="center" wrapText="1"/>
    </xf>
    <xf numFmtId="0" fontId="66" fillId="56" borderId="49" xfId="5" applyFont="1" applyFill="1" applyBorder="1" applyAlignment="1">
      <alignment horizontal="center" vertical="center" wrapText="1"/>
    </xf>
    <xf numFmtId="0" fontId="66" fillId="56" borderId="20" xfId="5" applyFont="1" applyFill="1" applyBorder="1" applyAlignment="1">
      <alignment horizontal="center" vertical="center" wrapText="1"/>
    </xf>
    <xf numFmtId="0" fontId="37" fillId="0" borderId="4" xfId="2" applyFont="1" applyBorder="1" applyAlignment="1">
      <alignment horizontal="center" vertical="center"/>
    </xf>
    <xf numFmtId="0" fontId="37" fillId="0" borderId="18" xfId="2" applyFont="1" applyBorder="1" applyAlignment="1">
      <alignment horizontal="center" vertical="center"/>
    </xf>
    <xf numFmtId="0" fontId="37" fillId="0" borderId="50" xfId="2" applyFont="1" applyBorder="1" applyAlignment="1">
      <alignment horizontal="center" vertical="center"/>
    </xf>
    <xf numFmtId="0" fontId="25" fillId="3" borderId="0" xfId="2" applyFont="1" applyFill="1" applyAlignment="1">
      <alignment horizontal="center"/>
    </xf>
    <xf numFmtId="0" fontId="37" fillId="0" borderId="111" xfId="2" applyFont="1" applyBorder="1" applyAlignment="1">
      <alignment horizontal="center" vertical="center"/>
    </xf>
    <xf numFmtId="0" fontId="37" fillId="0" borderId="112" xfId="2" applyFont="1" applyBorder="1" applyAlignment="1">
      <alignment horizontal="center" vertical="center"/>
    </xf>
    <xf numFmtId="0" fontId="61" fillId="57" borderId="114" xfId="2" applyFont="1" applyFill="1" applyBorder="1" applyAlignment="1">
      <alignment horizontal="center" vertical="center" wrapText="1"/>
    </xf>
    <xf numFmtId="0" fontId="61" fillId="57" borderId="53" xfId="2" applyFont="1" applyFill="1" applyBorder="1" applyAlignment="1">
      <alignment horizontal="center" vertical="center" wrapText="1"/>
    </xf>
    <xf numFmtId="0" fontId="53" fillId="32" borderId="54" xfId="6" applyFont="1" applyFill="1" applyBorder="1" applyAlignment="1" applyProtection="1">
      <alignment horizontal="center" vertical="center" wrapText="1"/>
      <protection locked="0"/>
    </xf>
    <xf numFmtId="0" fontId="52" fillId="3" borderId="0" xfId="5" applyFont="1" applyFill="1" applyAlignment="1" applyProtection="1">
      <alignment vertical="center"/>
      <protection locked="0"/>
    </xf>
    <xf numFmtId="0" fontId="53" fillId="3" borderId="0" xfId="5" applyFont="1" applyFill="1" applyAlignment="1" applyProtection="1">
      <alignment vertical="center"/>
      <protection locked="0"/>
    </xf>
    <xf numFmtId="0" fontId="62" fillId="3" borderId="54" xfId="6" applyFont="1" applyFill="1" applyBorder="1" applyAlignment="1" applyProtection="1">
      <alignment horizontal="center" vertical="center" wrapText="1"/>
      <protection locked="0"/>
    </xf>
    <xf numFmtId="1" fontId="53" fillId="44" borderId="54" xfId="7" applyNumberFormat="1" applyFont="1" applyFill="1" applyBorder="1" applyAlignment="1" applyProtection="1">
      <alignment horizontal="center" vertical="center"/>
    </xf>
    <xf numFmtId="168" fontId="62" fillId="3" borderId="54" xfId="7" applyNumberFormat="1" applyFont="1" applyFill="1" applyBorder="1" applyAlignment="1" applyProtection="1">
      <alignment horizontal="center" vertical="center"/>
      <protection locked="0"/>
    </xf>
    <xf numFmtId="0" fontId="62" fillId="6" borderId="54" xfId="6" applyFont="1" applyFill="1" applyBorder="1" applyAlignment="1" applyProtection="1">
      <alignment horizontal="center" vertical="center" wrapText="1"/>
      <protection locked="0"/>
    </xf>
    <xf numFmtId="0" fontId="73" fillId="0" borderId="0" xfId="2" applyFont="1"/>
    <xf numFmtId="9" fontId="62" fillId="3" borderId="0" xfId="5" applyNumberFormat="1" applyFont="1" applyFill="1" applyAlignment="1">
      <alignment horizontal="right" vertical="top"/>
    </xf>
    <xf numFmtId="0" fontId="74" fillId="3" borderId="3" xfId="5" applyFont="1" applyFill="1" applyBorder="1" applyAlignment="1">
      <alignment horizontal="center" vertical="center" wrapText="1"/>
    </xf>
    <xf numFmtId="0" fontId="74" fillId="3" borderId="13" xfId="5" applyFont="1" applyFill="1" applyBorder="1" applyAlignment="1">
      <alignment horizontal="center" vertical="center" wrapText="1"/>
    </xf>
    <xf numFmtId="0" fontId="74" fillId="52" borderId="13" xfId="5" applyFont="1" applyFill="1" applyBorder="1" applyAlignment="1">
      <alignment horizontal="center" vertical="center" wrapText="1"/>
    </xf>
    <xf numFmtId="0" fontId="74" fillId="52" borderId="14" xfId="5" applyFont="1" applyFill="1" applyBorder="1" applyAlignment="1">
      <alignment horizontal="center" vertical="center" wrapText="1"/>
    </xf>
    <xf numFmtId="0" fontId="71" fillId="3" borderId="0" xfId="5" applyFont="1" applyFill="1" applyAlignment="1" applyProtection="1">
      <alignment vertical="center"/>
      <protection locked="0"/>
    </xf>
    <xf numFmtId="0" fontId="72" fillId="3" borderId="0" xfId="5" applyFont="1" applyFill="1" applyAlignment="1" applyProtection="1">
      <alignment horizontal="center" vertical="center"/>
      <protection locked="0"/>
    </xf>
    <xf numFmtId="0" fontId="61" fillId="3" borderId="0" xfId="5" applyFont="1" applyFill="1" applyAlignment="1" applyProtection="1">
      <alignment horizontal="center" vertical="center"/>
      <protection locked="0"/>
    </xf>
    <xf numFmtId="0" fontId="52" fillId="3" borderId="0" xfId="5" applyFont="1" applyFill="1" applyAlignment="1" applyProtection="1">
      <alignment horizontal="center" vertical="center"/>
      <protection locked="0"/>
    </xf>
    <xf numFmtId="0" fontId="25" fillId="59" borderId="3" xfId="2" applyFont="1" applyFill="1" applyBorder="1" applyProtection="1">
      <protection locked="0"/>
    </xf>
    <xf numFmtId="0" fontId="25" fillId="59" borderId="13" xfId="2" applyFont="1" applyFill="1" applyBorder="1" applyProtection="1">
      <protection locked="0"/>
    </xf>
    <xf numFmtId="0" fontId="25" fillId="59" borderId="14" xfId="2" applyFont="1" applyFill="1" applyBorder="1" applyProtection="1">
      <protection locked="0"/>
    </xf>
    <xf numFmtId="0" fontId="40" fillId="0" borderId="0" xfId="2" applyFont="1"/>
    <xf numFmtId="9" fontId="62" fillId="3" borderId="0" xfId="5" applyNumberFormat="1" applyFont="1" applyFill="1" applyAlignment="1">
      <alignment vertical="center"/>
    </xf>
    <xf numFmtId="0" fontId="62" fillId="47" borderId="18" xfId="6" applyFont="1" applyFill="1" applyBorder="1" applyAlignment="1" applyProtection="1">
      <alignment vertical="center" wrapText="1"/>
      <protection locked="0"/>
    </xf>
    <xf numFmtId="0" fontId="53" fillId="44" borderId="4" xfId="6" applyFont="1" applyFill="1" applyBorder="1" applyAlignment="1" applyProtection="1">
      <alignment horizontal="center" vertical="center" wrapText="1"/>
      <protection locked="0"/>
    </xf>
    <xf numFmtId="0" fontId="62" fillId="3" borderId="18" xfId="6" applyFont="1" applyFill="1" applyBorder="1" applyAlignment="1" applyProtection="1">
      <alignment horizontal="center" vertical="center" wrapText="1"/>
      <protection locked="0"/>
    </xf>
    <xf numFmtId="1" fontId="53" fillId="44" borderId="18" xfId="7" applyNumberFormat="1" applyFont="1" applyFill="1" applyBorder="1" applyAlignment="1" applyProtection="1">
      <alignment horizontal="center" vertical="center"/>
    </xf>
    <xf numFmtId="168" fontId="62" fillId="3" borderId="47" xfId="7" applyNumberFormat="1" applyFont="1" applyFill="1" applyBorder="1" applyAlignment="1" applyProtection="1">
      <alignment horizontal="center" vertical="center"/>
      <protection locked="0"/>
    </xf>
    <xf numFmtId="0" fontId="62" fillId="31" borderId="18" xfId="6" applyFont="1" applyFill="1" applyBorder="1" applyAlignment="1" applyProtection="1">
      <alignment vertical="center" wrapText="1"/>
      <protection locked="0"/>
    </xf>
    <xf numFmtId="0" fontId="62" fillId="6" borderId="47" xfId="6" applyFont="1" applyFill="1" applyBorder="1" applyAlignment="1" applyProtection="1">
      <alignment horizontal="center" vertical="center" wrapText="1"/>
      <protection locked="0"/>
    </xf>
    <xf numFmtId="0" fontId="53" fillId="47" borderId="18" xfId="6" applyFont="1" applyFill="1" applyBorder="1" applyAlignment="1" applyProtection="1">
      <alignment vertical="center" wrapText="1"/>
      <protection locked="0"/>
    </xf>
    <xf numFmtId="0" fontId="53" fillId="32" borderId="50" xfId="6" applyFont="1" applyFill="1" applyBorder="1" applyAlignment="1" applyProtection="1">
      <alignment vertical="center" wrapText="1"/>
      <protection locked="0"/>
    </xf>
    <xf numFmtId="0" fontId="53" fillId="42" borderId="20" xfId="6" applyFont="1" applyFill="1" applyBorder="1" applyAlignment="1" applyProtection="1">
      <alignment vertical="center" wrapText="1"/>
      <protection locked="0"/>
    </xf>
    <xf numFmtId="9" fontId="62" fillId="3" borderId="0" xfId="5" applyNumberFormat="1" applyFont="1" applyFill="1" applyAlignment="1">
      <alignment vertical="top"/>
    </xf>
    <xf numFmtId="0" fontId="74" fillId="3" borderId="4" xfId="5" applyFont="1" applyFill="1" applyBorder="1" applyAlignment="1">
      <alignment horizontal="center" vertical="center" wrapText="1"/>
    </xf>
    <xf numFmtId="0" fontId="74" fillId="3" borderId="18" xfId="5" applyFont="1" applyFill="1" applyBorder="1" applyAlignment="1">
      <alignment horizontal="center" vertical="center" wrapText="1"/>
    </xf>
    <xf numFmtId="0" fontId="74" fillId="35" borderId="18" xfId="5" applyFont="1" applyFill="1" applyBorder="1" applyAlignment="1">
      <alignment horizontal="center" vertical="center" wrapText="1"/>
    </xf>
    <xf numFmtId="0" fontId="74" fillId="45" borderId="18" xfId="5" applyFont="1" applyFill="1" applyBorder="1" applyAlignment="1">
      <alignment horizontal="center" vertical="center" wrapText="1"/>
    </xf>
    <xf numFmtId="0" fontId="74" fillId="52" borderId="20" xfId="5" applyFont="1" applyFill="1" applyBorder="1" applyAlignment="1">
      <alignment horizontal="center" vertical="center" wrapText="1"/>
    </xf>
    <xf numFmtId="0" fontId="71" fillId="3" borderId="52" xfId="5" applyFont="1" applyFill="1" applyBorder="1" applyAlignment="1" applyProtection="1">
      <alignment vertical="center"/>
      <protection locked="0"/>
    </xf>
    <xf numFmtId="0" fontId="25" fillId="59" borderId="4" xfId="2" applyFont="1" applyFill="1" applyBorder="1" applyProtection="1">
      <protection locked="0"/>
    </xf>
    <xf numFmtId="0" fontId="25" fillId="59" borderId="18" xfId="2" applyFont="1" applyFill="1" applyBorder="1" applyProtection="1">
      <protection locked="0"/>
    </xf>
    <xf numFmtId="0" fontId="25" fillId="59" borderId="20" xfId="2" applyFont="1" applyFill="1" applyBorder="1" applyProtection="1">
      <protection locked="0"/>
    </xf>
    <xf numFmtId="0" fontId="50" fillId="0" borderId="0" xfId="2" applyFont="1"/>
    <xf numFmtId="9" fontId="62" fillId="0" borderId="0" xfId="2" applyNumberFormat="1" applyFont="1" applyAlignment="1">
      <alignment vertical="top"/>
    </xf>
    <xf numFmtId="9" fontId="62" fillId="0" borderId="0" xfId="2" applyNumberFormat="1" applyFont="1" applyAlignment="1">
      <alignment horizontal="right" vertical="top"/>
    </xf>
    <xf numFmtId="0" fontId="62" fillId="47" borderId="13" xfId="6" applyFont="1" applyFill="1" applyBorder="1" applyAlignment="1" applyProtection="1">
      <alignment vertical="center" wrapText="1"/>
      <protection locked="0"/>
    </xf>
    <xf numFmtId="0" fontId="53" fillId="32" borderId="13" xfId="6" applyFont="1" applyFill="1" applyBorder="1" applyAlignment="1" applyProtection="1">
      <alignment horizontal="center" vertical="center" wrapText="1"/>
      <protection locked="0"/>
    </xf>
    <xf numFmtId="0" fontId="62" fillId="3" borderId="13" xfId="6" applyFont="1" applyFill="1" applyBorder="1" applyAlignment="1" applyProtection="1">
      <alignment horizontal="center" vertical="center" wrapText="1"/>
      <protection locked="0"/>
    </xf>
    <xf numFmtId="1" fontId="53" fillId="44" borderId="14" xfId="7" applyNumberFormat="1" applyFont="1" applyFill="1" applyBorder="1" applyAlignment="1" applyProtection="1">
      <alignment horizontal="center" vertical="center"/>
    </xf>
    <xf numFmtId="168" fontId="75" fillId="3" borderId="62" xfId="7" applyNumberFormat="1" applyFont="1" applyFill="1" applyBorder="1" applyAlignment="1" applyProtection="1">
      <alignment horizontal="center" vertical="center"/>
      <protection locked="0"/>
    </xf>
    <xf numFmtId="0" fontId="53" fillId="32" borderId="50" xfId="6" applyFont="1" applyFill="1" applyBorder="1" applyAlignment="1" applyProtection="1">
      <alignment horizontal="center" vertical="center" wrapText="1"/>
      <protection locked="0"/>
    </xf>
    <xf numFmtId="0" fontId="53" fillId="42" borderId="20" xfId="6" applyFont="1" applyFill="1" applyBorder="1" applyAlignment="1" applyProtection="1">
      <alignment horizontal="center" vertical="center" wrapText="1"/>
      <protection locked="0"/>
    </xf>
    <xf numFmtId="0" fontId="61" fillId="3" borderId="116" xfId="5" applyFont="1" applyFill="1" applyBorder="1" applyAlignment="1" applyProtection="1">
      <alignment horizontal="center" vertical="center"/>
      <protection locked="0"/>
    </xf>
    <xf numFmtId="0" fontId="50" fillId="0" borderId="0" xfId="2" applyFont="1" applyProtection="1">
      <protection locked="0"/>
    </xf>
    <xf numFmtId="0" fontId="61" fillId="3" borderId="0" xfId="5" applyFont="1" applyFill="1" applyAlignment="1" applyProtection="1">
      <alignment vertical="center"/>
      <protection locked="0"/>
    </xf>
    <xf numFmtId="0" fontId="62" fillId="3" borderId="0" xfId="5" applyFont="1" applyFill="1" applyAlignment="1" applyProtection="1">
      <alignment vertical="center"/>
      <protection locked="0"/>
    </xf>
    <xf numFmtId="168" fontId="62" fillId="3" borderId="63" xfId="7" applyNumberFormat="1" applyFont="1" applyFill="1" applyBorder="1" applyAlignment="1" applyProtection="1">
      <alignment horizontal="center" vertical="center"/>
      <protection locked="0"/>
    </xf>
    <xf numFmtId="0" fontId="62" fillId="3" borderId="0" xfId="5" applyFont="1" applyFill="1" applyAlignment="1">
      <alignment vertical="center"/>
    </xf>
    <xf numFmtId="0" fontId="61" fillId="3" borderId="95" xfId="5" applyFont="1" applyFill="1" applyBorder="1" applyAlignment="1" applyProtection="1">
      <alignment horizontal="center" vertical="center"/>
      <protection locked="0"/>
    </xf>
    <xf numFmtId="168" fontId="62" fillId="3" borderId="58" xfId="7" applyNumberFormat="1" applyFont="1" applyFill="1" applyBorder="1" applyAlignment="1" applyProtection="1">
      <alignment horizontal="center" vertical="center"/>
      <protection locked="0"/>
    </xf>
    <xf numFmtId="0" fontId="53" fillId="32" borderId="18" xfId="6" applyFont="1" applyFill="1" applyBorder="1" applyAlignment="1" applyProtection="1">
      <alignment horizontal="center" vertical="center" wrapText="1"/>
      <protection locked="0"/>
    </xf>
    <xf numFmtId="1" fontId="53" fillId="44" borderId="20" xfId="7" applyNumberFormat="1" applyFont="1" applyFill="1" applyBorder="1" applyAlignment="1" applyProtection="1">
      <alignment horizontal="center" vertical="center"/>
    </xf>
    <xf numFmtId="0" fontId="61" fillId="3" borderId="47" xfId="5" applyFont="1" applyFill="1" applyBorder="1" applyAlignment="1" applyProtection="1">
      <alignment horizontal="center" vertical="center"/>
      <protection locked="0"/>
    </xf>
    <xf numFmtId="0" fontId="61" fillId="3" borderId="121" xfId="5" applyFont="1" applyFill="1" applyBorder="1" applyAlignment="1" applyProtection="1">
      <alignment horizontal="center" vertical="center"/>
      <protection locked="0"/>
    </xf>
    <xf numFmtId="0" fontId="53" fillId="44" borderId="3" xfId="6" applyFont="1" applyFill="1" applyBorder="1" applyAlignment="1" applyProtection="1">
      <alignment horizontal="center" vertical="center" wrapText="1"/>
      <protection locked="0"/>
    </xf>
    <xf numFmtId="1" fontId="53" fillId="44" borderId="13" xfId="7" applyNumberFormat="1" applyFont="1" applyFill="1" applyBorder="1" applyAlignment="1" applyProtection="1">
      <alignment horizontal="center" vertical="center"/>
    </xf>
    <xf numFmtId="168" fontId="62" fillId="3" borderId="13" xfId="7" applyNumberFormat="1" applyFont="1" applyFill="1" applyBorder="1" applyAlignment="1" applyProtection="1">
      <alignment horizontal="center" vertical="center"/>
      <protection locked="0"/>
    </xf>
    <xf numFmtId="0" fontId="62" fillId="31" borderId="13" xfId="6" applyFont="1" applyFill="1" applyBorder="1" applyAlignment="1" applyProtection="1">
      <alignment horizontal="center" vertical="center" wrapText="1"/>
      <protection locked="0"/>
    </xf>
    <xf numFmtId="0" fontId="62" fillId="6" borderId="13" xfId="6" applyFont="1" applyFill="1" applyBorder="1" applyAlignment="1" applyProtection="1">
      <alignment horizontal="center" vertical="center" wrapText="1"/>
      <protection locked="0"/>
    </xf>
    <xf numFmtId="0" fontId="53" fillId="47" borderId="13" xfId="6" applyFont="1" applyFill="1" applyBorder="1" applyAlignment="1" applyProtection="1">
      <alignment horizontal="center" vertical="center" wrapText="1"/>
      <protection locked="0"/>
    </xf>
    <xf numFmtId="0" fontId="53" fillId="32" borderId="29" xfId="6" applyFont="1" applyFill="1" applyBorder="1" applyAlignment="1" applyProtection="1">
      <alignment horizontal="center" vertical="center" wrapText="1"/>
      <protection locked="0"/>
    </xf>
    <xf numFmtId="0" fontId="53" fillId="42" borderId="14" xfId="6" applyFont="1" applyFill="1" applyBorder="1" applyAlignment="1" applyProtection="1">
      <alignment horizontal="center" vertical="center" wrapText="1"/>
      <protection locked="0"/>
    </xf>
    <xf numFmtId="0" fontId="62" fillId="47" borderId="54" xfId="6" applyFont="1" applyFill="1" applyBorder="1" applyAlignment="1" applyProtection="1">
      <alignment vertical="center" wrapText="1"/>
      <protection locked="0"/>
    </xf>
    <xf numFmtId="0" fontId="53" fillId="44" borderId="45" xfId="6" applyFont="1" applyFill="1" applyBorder="1" applyAlignment="1" applyProtection="1">
      <alignment horizontal="center" vertical="center" wrapText="1"/>
      <protection locked="0"/>
    </xf>
    <xf numFmtId="0" fontId="62" fillId="31" borderId="54" xfId="6" applyFont="1" applyFill="1" applyBorder="1" applyAlignment="1" applyProtection="1">
      <alignment horizontal="center" vertical="center" wrapText="1"/>
      <protection locked="0"/>
    </xf>
    <xf numFmtId="0" fontId="53" fillId="47" borderId="54" xfId="6" applyFont="1" applyFill="1" applyBorder="1" applyAlignment="1" applyProtection="1">
      <alignment horizontal="center" vertical="center" wrapText="1"/>
      <protection locked="0"/>
    </xf>
    <xf numFmtId="0" fontId="53" fillId="32" borderId="55" xfId="6" applyFont="1" applyFill="1" applyBorder="1" applyAlignment="1" applyProtection="1">
      <alignment horizontal="center" vertical="center" wrapText="1"/>
      <protection locked="0"/>
    </xf>
    <xf numFmtId="0" fontId="53" fillId="42" borderId="44" xfId="6" applyFont="1" applyFill="1" applyBorder="1" applyAlignment="1" applyProtection="1">
      <alignment horizontal="center" vertical="center" wrapText="1"/>
      <protection locked="0"/>
    </xf>
    <xf numFmtId="0" fontId="53" fillId="32" borderId="47" xfId="6" applyFont="1" applyFill="1" applyBorder="1" applyAlignment="1" applyProtection="1">
      <alignment horizontal="center" vertical="center" wrapText="1"/>
      <protection locked="0"/>
    </xf>
    <xf numFmtId="168" fontId="62" fillId="3" borderId="62" xfId="7" applyNumberFormat="1" applyFont="1" applyFill="1" applyBorder="1" applyAlignment="1" applyProtection="1">
      <alignment horizontal="center" vertical="center"/>
      <protection locked="0"/>
    </xf>
    <xf numFmtId="0" fontId="74" fillId="3" borderId="0" xfId="5" applyFont="1" applyFill="1" applyAlignment="1">
      <alignment horizontal="center" vertical="center"/>
    </xf>
    <xf numFmtId="0" fontId="76" fillId="3" borderId="0" xfId="5" applyFont="1" applyFill="1" applyAlignment="1" applyProtection="1">
      <alignment vertical="center"/>
      <protection locked="0"/>
    </xf>
    <xf numFmtId="0" fontId="74" fillId="3" borderId="0" xfId="5" applyFont="1" applyFill="1" applyAlignment="1" applyProtection="1">
      <alignment horizontal="center" vertical="center"/>
      <protection locked="0"/>
    </xf>
    <xf numFmtId="0" fontId="62" fillId="3" borderId="0" xfId="5" applyFont="1" applyFill="1" applyAlignment="1" applyProtection="1">
      <alignment horizontal="center" vertical="center"/>
      <protection locked="0"/>
    </xf>
    <xf numFmtId="0" fontId="53" fillId="3" borderId="0" xfId="5" applyFont="1" applyFill="1" applyAlignment="1" applyProtection="1">
      <alignment horizontal="center" vertical="center"/>
      <protection locked="0"/>
    </xf>
    <xf numFmtId="0" fontId="59" fillId="59" borderId="3" xfId="2" applyFont="1" applyFill="1" applyBorder="1" applyProtection="1">
      <protection locked="0"/>
    </xf>
    <xf numFmtId="0" fontId="59" fillId="59" borderId="13" xfId="2" applyFont="1" applyFill="1" applyBorder="1" applyProtection="1">
      <protection locked="0"/>
    </xf>
    <xf numFmtId="0" fontId="59" fillId="59" borderId="14" xfId="2" applyFont="1" applyFill="1" applyBorder="1" applyProtection="1">
      <protection locked="0"/>
    </xf>
    <xf numFmtId="10" fontId="62" fillId="3" borderId="54" xfId="7" applyNumberFormat="1" applyFont="1" applyFill="1" applyBorder="1" applyAlignment="1" applyProtection="1">
      <alignment horizontal="center" vertical="center"/>
      <protection locked="0"/>
    </xf>
    <xf numFmtId="0" fontId="76" fillId="3" borderId="52" xfId="5" applyFont="1" applyFill="1" applyBorder="1" applyAlignment="1" applyProtection="1">
      <alignment vertical="center"/>
      <protection locked="0"/>
    </xf>
    <xf numFmtId="0" fontId="59" fillId="59" borderId="4" xfId="2" applyFont="1" applyFill="1" applyBorder="1" applyProtection="1">
      <protection locked="0"/>
    </xf>
    <xf numFmtId="0" fontId="59" fillId="59" borderId="18" xfId="2" applyFont="1" applyFill="1" applyBorder="1" applyProtection="1">
      <protection locked="0"/>
    </xf>
    <xf numFmtId="0" fontId="59" fillId="59" borderId="20" xfId="2" applyFont="1" applyFill="1" applyBorder="1" applyProtection="1">
      <protection locked="0"/>
    </xf>
    <xf numFmtId="0" fontId="40" fillId="47" borderId="13" xfId="6" applyFont="1" applyFill="1" applyBorder="1" applyAlignment="1" applyProtection="1">
      <alignment vertical="center" wrapText="1"/>
      <protection locked="0"/>
    </xf>
    <xf numFmtId="0" fontId="73" fillId="32" borderId="13" xfId="6" applyFont="1" applyFill="1" applyBorder="1" applyAlignment="1" applyProtection="1">
      <alignment horizontal="center" vertical="center" wrapText="1"/>
      <protection locked="0"/>
    </xf>
    <xf numFmtId="0" fontId="73" fillId="3" borderId="0" xfId="5" applyFont="1" applyFill="1" applyAlignment="1" applyProtection="1">
      <alignment vertical="center"/>
      <protection locked="0"/>
    </xf>
    <xf numFmtId="0" fontId="73" fillId="44" borderId="3" xfId="6" applyFont="1" applyFill="1" applyBorder="1" applyAlignment="1" applyProtection="1">
      <alignment horizontal="center" vertical="center" wrapText="1"/>
      <protection locked="0"/>
    </xf>
    <xf numFmtId="0" fontId="40" fillId="3" borderId="13" xfId="6" applyFont="1" applyFill="1" applyBorder="1" applyAlignment="1" applyProtection="1">
      <alignment horizontal="center" vertical="center" wrapText="1"/>
      <protection locked="0"/>
    </xf>
    <xf numFmtId="0" fontId="73" fillId="32" borderId="54" xfId="6" applyFont="1" applyFill="1" applyBorder="1" applyAlignment="1" applyProtection="1">
      <alignment horizontal="center" vertical="center" wrapText="1"/>
      <protection locked="0"/>
    </xf>
    <xf numFmtId="0" fontId="40" fillId="47" borderId="18" xfId="6" applyFont="1" applyFill="1" applyBorder="1" applyAlignment="1" applyProtection="1">
      <alignment vertical="center" wrapText="1"/>
      <protection locked="0"/>
    </xf>
    <xf numFmtId="0" fontId="73" fillId="32" borderId="47" xfId="6" applyFont="1" applyFill="1" applyBorder="1" applyAlignment="1" applyProtection="1">
      <alignment horizontal="center" vertical="center" wrapText="1"/>
      <protection locked="0"/>
    </xf>
    <xf numFmtId="0" fontId="73" fillId="44" borderId="4" xfId="6" applyFont="1" applyFill="1" applyBorder="1" applyAlignment="1" applyProtection="1">
      <alignment horizontal="center" vertical="center" wrapText="1"/>
      <protection locked="0"/>
    </xf>
    <xf numFmtId="0" fontId="40" fillId="3" borderId="18" xfId="6" applyFont="1" applyFill="1" applyBorder="1" applyAlignment="1" applyProtection="1">
      <alignment horizontal="center" vertical="center" wrapText="1"/>
      <protection locked="0"/>
    </xf>
    <xf numFmtId="0" fontId="62" fillId="31" borderId="18" xfId="6" applyFont="1" applyFill="1" applyBorder="1" applyAlignment="1" applyProtection="1">
      <alignment horizontal="center" vertical="center" wrapText="1"/>
      <protection locked="0"/>
    </xf>
    <xf numFmtId="0" fontId="77" fillId="47" borderId="13" xfId="6" applyFont="1" applyFill="1" applyBorder="1" applyAlignment="1" applyProtection="1">
      <alignment vertical="center" wrapText="1"/>
      <protection locked="0"/>
    </xf>
    <xf numFmtId="0" fontId="52" fillId="32" borderId="13" xfId="6" applyFont="1" applyFill="1" applyBorder="1" applyAlignment="1" applyProtection="1">
      <alignment horizontal="center" vertical="center" wrapText="1"/>
      <protection locked="0"/>
    </xf>
    <xf numFmtId="0" fontId="52" fillId="32" borderId="54" xfId="6" applyFont="1" applyFill="1" applyBorder="1" applyAlignment="1" applyProtection="1">
      <alignment horizontal="center" vertical="center" wrapText="1"/>
      <protection locked="0"/>
    </xf>
    <xf numFmtId="0" fontId="77" fillId="47" borderId="18" xfId="6" applyFont="1" applyFill="1" applyBorder="1" applyAlignment="1" applyProtection="1">
      <alignment vertical="center" wrapText="1"/>
      <protection locked="0"/>
    </xf>
    <xf numFmtId="0" fontId="52" fillId="32" borderId="47" xfId="6" applyFont="1" applyFill="1" applyBorder="1" applyAlignment="1" applyProtection="1">
      <alignment horizontal="center" vertical="center" wrapText="1"/>
      <protection locked="0"/>
    </xf>
    <xf numFmtId="0" fontId="72" fillId="3" borderId="52" xfId="5" applyFont="1" applyFill="1" applyBorder="1" applyAlignment="1" applyProtection="1">
      <alignment horizontal="center" vertical="center"/>
      <protection locked="0"/>
    </xf>
    <xf numFmtId="9" fontId="32" fillId="38" borderId="3" xfId="3" applyFont="1" applyFill="1" applyBorder="1" applyAlignment="1">
      <alignment horizontal="center" vertical="center"/>
    </xf>
    <xf numFmtId="9" fontId="35" fillId="38" borderId="13" xfId="3" applyFont="1" applyFill="1" applyBorder="1" applyAlignment="1">
      <alignment horizontal="center" vertical="center"/>
    </xf>
    <xf numFmtId="9" fontId="35" fillId="38" borderId="18" xfId="3" applyFont="1" applyFill="1" applyBorder="1" applyAlignment="1">
      <alignment horizontal="justify" vertical="center" wrapText="1"/>
    </xf>
    <xf numFmtId="9" fontId="89" fillId="60" borderId="123" xfId="0" applyNumberFormat="1" applyFont="1" applyFill="1" applyBorder="1" applyAlignment="1">
      <alignment horizontal="center" vertical="center"/>
    </xf>
    <xf numFmtId="0" fontId="17" fillId="2" borderId="0" xfId="1" applyFont="1" applyFill="1" applyAlignment="1">
      <alignment horizontal="left" vertical="center"/>
    </xf>
    <xf numFmtId="0" fontId="17" fillId="2" borderId="0" xfId="1" applyFont="1" applyFill="1" applyAlignment="1">
      <alignment horizontal="center" vertical="center"/>
    </xf>
    <xf numFmtId="0" fontId="18" fillId="0" borderId="0" xfId="1" applyFont="1"/>
    <xf numFmtId="0" fontId="21" fillId="3" borderId="45" xfId="1" applyFont="1" applyFill="1" applyBorder="1" applyAlignment="1">
      <alignment horizontal="center" vertical="center"/>
    </xf>
    <xf numFmtId="14" fontId="17" fillId="2" borderId="0" xfId="1" applyNumberFormat="1" applyFont="1" applyFill="1" applyAlignment="1">
      <alignment horizontal="center" vertical="center"/>
    </xf>
    <xf numFmtId="0" fontId="17" fillId="0" borderId="0" xfId="1" applyFont="1" applyAlignment="1">
      <alignment horizontal="left" vertical="center"/>
    </xf>
    <xf numFmtId="0" fontId="26" fillId="3" borderId="0" xfId="1" applyFont="1" applyFill="1" applyAlignment="1">
      <alignment vertical="center" wrapText="1"/>
    </xf>
    <xf numFmtId="0" fontId="18" fillId="3" borderId="0" xfId="1" applyFont="1" applyFill="1" applyAlignment="1">
      <alignment vertical="center" wrapText="1"/>
    </xf>
    <xf numFmtId="0" fontId="21" fillId="3" borderId="4" xfId="1" applyFont="1" applyFill="1" applyBorder="1" applyAlignment="1">
      <alignment horizontal="left" vertical="center" wrapText="1"/>
    </xf>
    <xf numFmtId="0" fontId="94" fillId="2" borderId="0" xfId="1" applyFont="1" applyFill="1" applyAlignment="1">
      <alignment horizontal="left" vertical="center" wrapText="1"/>
    </xf>
    <xf numFmtId="0" fontId="95" fillId="2" borderId="0" xfId="1" applyFont="1" applyFill="1" applyAlignment="1">
      <alignment horizontal="left" vertical="top" wrapText="1"/>
    </xf>
    <xf numFmtId="0" fontId="17" fillId="3" borderId="0" xfId="1" applyFont="1" applyFill="1" applyAlignment="1">
      <alignment vertical="center"/>
    </xf>
    <xf numFmtId="0" fontId="95" fillId="2" borderId="0" xfId="1" applyFont="1" applyFill="1" applyAlignment="1">
      <alignment horizontal="center" vertical="center" wrapText="1"/>
    </xf>
    <xf numFmtId="0" fontId="36" fillId="3" borderId="54" xfId="1" applyFont="1" applyFill="1" applyBorder="1" applyAlignment="1">
      <alignment horizontal="center" vertical="center" wrapText="1"/>
    </xf>
    <xf numFmtId="14" fontId="35" fillId="3" borderId="55" xfId="1" applyNumberFormat="1" applyFont="1" applyFill="1" applyBorder="1" applyAlignment="1">
      <alignment horizontal="center" vertical="center" wrapText="1"/>
    </xf>
    <xf numFmtId="0" fontId="36" fillId="3" borderId="18" xfId="1" applyFont="1" applyFill="1" applyBorder="1" applyAlignment="1">
      <alignment horizontal="center" vertical="center" wrapText="1"/>
    </xf>
    <xf numFmtId="14" fontId="35" fillId="3" borderId="50" xfId="1" applyNumberFormat="1" applyFont="1" applyFill="1" applyBorder="1" applyAlignment="1">
      <alignment horizontal="center" vertical="center" wrapText="1"/>
    </xf>
    <xf numFmtId="164" fontId="33" fillId="36" borderId="50" xfId="1" applyNumberFormat="1" applyFont="1" applyFill="1" applyBorder="1" applyAlignment="1">
      <alignment horizontal="center" vertical="center" wrapText="1"/>
    </xf>
    <xf numFmtId="164" fontId="34" fillId="35" borderId="18" xfId="1" applyNumberFormat="1" applyFont="1" applyFill="1" applyBorder="1" applyAlignment="1">
      <alignment horizontal="center" vertical="center" wrapText="1"/>
    </xf>
    <xf numFmtId="164" fontId="34" fillId="35" borderId="20" xfId="1" applyNumberFormat="1" applyFont="1" applyFill="1" applyBorder="1" applyAlignment="1">
      <alignment horizontal="center" vertical="center" wrapText="1"/>
    </xf>
    <xf numFmtId="0" fontId="23" fillId="3" borderId="95" xfId="1" applyFont="1" applyFill="1" applyBorder="1" applyAlignment="1">
      <alignment horizontal="center" vertical="center" wrapText="1"/>
    </xf>
    <xf numFmtId="0" fontId="21" fillId="3" borderId="95" xfId="1" applyFont="1" applyFill="1" applyBorder="1" applyAlignment="1">
      <alignment horizontal="center" vertical="center" wrapText="1"/>
    </xf>
    <xf numFmtId="0" fontId="19" fillId="3" borderId="0" xfId="0" applyFont="1" applyFill="1" applyAlignment="1">
      <alignment horizontal="center" vertical="center"/>
    </xf>
    <xf numFmtId="0" fontId="21" fillId="3" borderId="4" xfId="1" applyFont="1" applyFill="1" applyBorder="1" applyAlignment="1">
      <alignment horizontal="center" vertical="center" wrapText="1"/>
    </xf>
    <xf numFmtId="0" fontId="19" fillId="3" borderId="0" xfId="0" applyFont="1" applyFill="1" applyAlignment="1">
      <alignment vertical="center"/>
    </xf>
    <xf numFmtId="0" fontId="19" fillId="3" borderId="0" xfId="0" applyFont="1" applyFill="1" applyAlignment="1">
      <alignment horizontal="left" vertical="center"/>
    </xf>
    <xf numFmtId="0" fontId="17" fillId="3" borderId="0" xfId="1" applyFont="1" applyFill="1" applyAlignment="1">
      <alignment horizontal="left" vertical="center"/>
    </xf>
    <xf numFmtId="0" fontId="18" fillId="3" borderId="0" xfId="1" applyFont="1" applyFill="1" applyAlignment="1">
      <alignment horizontal="center" vertical="center"/>
    </xf>
    <xf numFmtId="165" fontId="35" fillId="3" borderId="55" xfId="1" applyNumberFormat="1" applyFont="1" applyFill="1" applyBorder="1" applyAlignment="1">
      <alignment horizontal="center" vertical="center" wrapText="1"/>
    </xf>
    <xf numFmtId="164" fontId="34" fillId="35" borderId="54" xfId="1" applyNumberFormat="1" applyFont="1" applyFill="1" applyBorder="1" applyAlignment="1">
      <alignment horizontal="center" vertical="center" wrapText="1"/>
    </xf>
    <xf numFmtId="164" fontId="34" fillId="35" borderId="44" xfId="1" applyNumberFormat="1" applyFont="1" applyFill="1" applyBorder="1" applyAlignment="1">
      <alignment horizontal="center" vertical="center" wrapText="1"/>
    </xf>
    <xf numFmtId="0" fontId="34" fillId="2" borderId="4" xfId="1" applyFont="1" applyFill="1" applyBorder="1" applyAlignment="1">
      <alignment horizontal="center" vertical="center" wrapText="1"/>
    </xf>
    <xf numFmtId="166" fontId="35" fillId="3" borderId="50" xfId="1" applyNumberFormat="1" applyFont="1" applyFill="1" applyBorder="1" applyAlignment="1">
      <alignment horizontal="center" vertical="center" wrapText="1"/>
    </xf>
    <xf numFmtId="0" fontId="17" fillId="0" borderId="0" xfId="1" applyFont="1" applyAlignment="1">
      <alignment horizontal="center" vertical="center"/>
    </xf>
    <xf numFmtId="0" fontId="21" fillId="0" borderId="3" xfId="1" applyFont="1" applyBorder="1" applyAlignment="1">
      <alignment horizontal="left" vertical="center" wrapText="1"/>
    </xf>
    <xf numFmtId="0" fontId="19" fillId="0" borderId="0" xfId="0" applyFont="1" applyAlignment="1">
      <alignment vertical="center"/>
    </xf>
    <xf numFmtId="0" fontId="19" fillId="0" borderId="0" xfId="0" applyFont="1" applyAlignment="1">
      <alignment horizontal="left" vertical="center"/>
    </xf>
    <xf numFmtId="9" fontId="19" fillId="3" borderId="0" xfId="3" applyFont="1" applyFill="1"/>
    <xf numFmtId="0" fontId="19" fillId="3" borderId="0" xfId="0" applyFont="1" applyFill="1" applyAlignment="1">
      <alignment horizontal="center"/>
    </xf>
    <xf numFmtId="0" fontId="21" fillId="3" borderId="3" xfId="1" applyFont="1" applyFill="1" applyBorder="1" applyAlignment="1">
      <alignment horizontal="center" vertical="center"/>
    </xf>
    <xf numFmtId="0" fontId="18" fillId="2" borderId="0" xfId="1" applyFont="1" applyFill="1" applyAlignment="1">
      <alignment horizontal="left" vertical="center" wrapText="1"/>
    </xf>
    <xf numFmtId="0" fontId="21" fillId="3" borderId="45" xfId="1" applyFont="1" applyFill="1" applyBorder="1" applyAlignment="1">
      <alignment horizontal="left" vertical="center" wrapText="1"/>
    </xf>
    <xf numFmtId="0" fontId="19" fillId="2" borderId="0" xfId="1" applyFont="1" applyFill="1" applyAlignment="1">
      <alignment vertical="center"/>
    </xf>
    <xf numFmtId="0" fontId="18" fillId="2" borderId="0" xfId="1" applyFont="1" applyFill="1" applyAlignment="1">
      <alignment vertical="center"/>
    </xf>
    <xf numFmtId="0" fontId="26" fillId="2" borderId="0" xfId="1" applyFont="1" applyFill="1" applyAlignment="1">
      <alignment vertical="center"/>
    </xf>
    <xf numFmtId="0" fontId="17" fillId="3" borderId="0" xfId="1" applyFont="1" applyFill="1" applyAlignment="1">
      <alignment horizontal="center" wrapText="1"/>
    </xf>
    <xf numFmtId="0" fontId="18" fillId="2" borderId="0" xfId="1" applyFont="1" applyFill="1" applyAlignment="1">
      <alignment vertical="center" wrapText="1"/>
    </xf>
    <xf numFmtId="0" fontId="18" fillId="2" borderId="0" xfId="1" applyFont="1" applyFill="1" applyAlignment="1">
      <alignment horizontal="center" vertical="center"/>
    </xf>
    <xf numFmtId="0" fontId="36" fillId="2" borderId="54" xfId="1" applyFont="1" applyFill="1" applyBorder="1" applyAlignment="1">
      <alignment horizontal="center" vertical="center" wrapText="1"/>
    </xf>
    <xf numFmtId="0" fontId="35" fillId="2" borderId="54" xfId="1" applyFont="1" applyFill="1" applyBorder="1" applyAlignment="1">
      <alignment horizontal="justify" vertical="center" wrapText="1"/>
    </xf>
    <xf numFmtId="14" fontId="35" fillId="2" borderId="55" xfId="1" applyNumberFormat="1" applyFont="1" applyFill="1" applyBorder="1" applyAlignment="1">
      <alignment horizontal="center" vertical="center" wrapText="1"/>
    </xf>
    <xf numFmtId="0" fontId="36" fillId="2" borderId="18" xfId="1" applyFont="1" applyFill="1" applyBorder="1" applyAlignment="1">
      <alignment horizontal="center" vertical="center" wrapText="1"/>
    </xf>
    <xf numFmtId="0" fontId="35" fillId="2" borderId="18" xfId="1" applyFont="1" applyFill="1" applyBorder="1" applyAlignment="1">
      <alignment horizontal="justify" vertical="center" wrapText="1"/>
    </xf>
    <xf numFmtId="0" fontId="35" fillId="2" borderId="50" xfId="1" applyFont="1" applyFill="1" applyBorder="1" applyAlignment="1">
      <alignment horizontal="center" vertical="center" wrapText="1"/>
    </xf>
    <xf numFmtId="0" fontId="18" fillId="3" borderId="0" xfId="1" applyFont="1" applyFill="1" applyAlignment="1">
      <alignment horizontal="center" vertical="center" wrapText="1"/>
    </xf>
    <xf numFmtId="0" fontId="33" fillId="3" borderId="47" xfId="2" applyFont="1" applyFill="1" applyBorder="1" applyAlignment="1">
      <alignment horizontal="center" vertical="center" wrapText="1"/>
    </xf>
    <xf numFmtId="0" fontId="33" fillId="31" borderId="57" xfId="2" applyFont="1" applyFill="1" applyBorder="1" applyAlignment="1">
      <alignment horizontal="justify" vertical="center" wrapText="1"/>
    </xf>
    <xf numFmtId="0" fontId="33" fillId="3" borderId="47" xfId="2" applyFont="1" applyFill="1" applyBorder="1" applyAlignment="1">
      <alignment horizontal="justify" vertical="center" wrapText="1"/>
    </xf>
    <xf numFmtId="164" fontId="33" fillId="36" borderId="43" xfId="1" applyNumberFormat="1" applyFont="1" applyFill="1" applyBorder="1" applyAlignment="1">
      <alignment horizontal="center" vertical="center" wrapText="1"/>
    </xf>
    <xf numFmtId="9" fontId="21" fillId="6" borderId="4" xfId="1" applyNumberFormat="1" applyFont="1" applyFill="1" applyBorder="1" applyAlignment="1">
      <alignment horizontal="center" vertical="center" wrapText="1"/>
    </xf>
    <xf numFmtId="0" fontId="15" fillId="41" borderId="0" xfId="0" applyFont="1" applyFill="1" applyAlignment="1">
      <alignment horizontal="left" vertical="top" wrapText="1"/>
    </xf>
    <xf numFmtId="0" fontId="19" fillId="3" borderId="135" xfId="0" applyFont="1" applyFill="1" applyBorder="1"/>
    <xf numFmtId="0" fontId="19" fillId="3" borderId="136" xfId="0" applyFont="1" applyFill="1" applyBorder="1"/>
    <xf numFmtId="0" fontId="19" fillId="3" borderId="136" xfId="0" applyFont="1" applyFill="1" applyBorder="1" applyAlignment="1">
      <alignment horizontal="left"/>
    </xf>
    <xf numFmtId="0" fontId="19" fillId="3" borderId="137" xfId="0" applyFont="1" applyFill="1" applyBorder="1"/>
    <xf numFmtId="0" fontId="19" fillId="3" borderId="138" xfId="0" applyFont="1" applyFill="1" applyBorder="1"/>
    <xf numFmtId="0" fontId="15" fillId="41" borderId="139" xfId="0" applyFont="1" applyFill="1" applyBorder="1" applyAlignment="1">
      <alignment horizontal="left" vertical="top" wrapText="1"/>
    </xf>
    <xf numFmtId="0" fontId="19" fillId="3" borderId="139" xfId="0" applyFont="1" applyFill="1" applyBorder="1"/>
    <xf numFmtId="0" fontId="19" fillId="3" borderId="140" xfId="0" applyFont="1" applyFill="1" applyBorder="1"/>
    <xf numFmtId="0" fontId="19" fillId="3" borderId="141" xfId="0" applyFont="1" applyFill="1" applyBorder="1" applyAlignment="1">
      <alignment horizontal="left"/>
    </xf>
    <xf numFmtId="0" fontId="19" fillId="3" borderId="141" xfId="0" applyFont="1" applyFill="1" applyBorder="1" applyAlignment="1">
      <alignment horizontal="center"/>
    </xf>
    <xf numFmtId="0" fontId="18" fillId="2" borderId="141" xfId="1" applyFont="1" applyFill="1" applyBorder="1" applyAlignment="1">
      <alignment horizontal="left" vertical="center" wrapText="1"/>
    </xf>
    <xf numFmtId="0" fontId="18" fillId="3" borderId="142" xfId="1" applyFont="1" applyFill="1" applyBorder="1"/>
    <xf numFmtId="0" fontId="17" fillId="2" borderId="0" xfId="1" applyFont="1" applyFill="1" applyAlignment="1">
      <alignment horizontal="center" vertical="center" wrapText="1"/>
    </xf>
    <xf numFmtId="0" fontId="21" fillId="3" borderId="3" xfId="1" applyFont="1" applyFill="1" applyBorder="1" applyAlignment="1">
      <alignment horizontal="left" vertical="center" wrapText="1"/>
    </xf>
    <xf numFmtId="0" fontId="32" fillId="3" borderId="54" xfId="0" applyFont="1" applyFill="1" applyBorder="1" applyAlignment="1">
      <alignment horizontal="center" vertical="center" wrapText="1"/>
    </xf>
    <xf numFmtId="0" fontId="32" fillId="3" borderId="18" xfId="0" applyFont="1" applyFill="1" applyBorder="1" applyAlignment="1">
      <alignment horizontal="center" vertical="center" wrapText="1"/>
    </xf>
    <xf numFmtId="0" fontId="104" fillId="3" borderId="0" xfId="0" applyFont="1" applyFill="1" applyAlignment="1">
      <alignment horizontal="center" vertical="center" wrapText="1"/>
    </xf>
    <xf numFmtId="0" fontId="19" fillId="3" borderId="0" xfId="0" applyFont="1" applyFill="1" applyAlignment="1">
      <alignment vertical="center" wrapText="1"/>
    </xf>
    <xf numFmtId="0" fontId="19" fillId="3" borderId="0" xfId="0" applyFont="1" applyFill="1" applyAlignment="1">
      <alignment wrapText="1"/>
    </xf>
    <xf numFmtId="0" fontId="32" fillId="3" borderId="54" xfId="0" applyFont="1" applyFill="1" applyBorder="1" applyAlignment="1">
      <alignment horizontal="justify" vertical="center" wrapText="1"/>
    </xf>
    <xf numFmtId="0" fontId="32" fillId="3" borderId="18" xfId="0" applyFont="1" applyFill="1" applyBorder="1" applyAlignment="1">
      <alignment horizontal="justify" vertical="center" wrapText="1"/>
    </xf>
    <xf numFmtId="9" fontId="89" fillId="49" borderId="123" xfId="0" applyNumberFormat="1" applyFont="1" applyFill="1" applyBorder="1" applyAlignment="1">
      <alignment horizontal="center" vertical="center"/>
    </xf>
    <xf numFmtId="9" fontId="46" fillId="32" borderId="18" xfId="3" applyFont="1" applyFill="1" applyBorder="1" applyAlignment="1">
      <alignment horizontal="center" vertical="center"/>
    </xf>
    <xf numFmtId="9" fontId="46" fillId="32" borderId="18" xfId="3" applyFont="1" applyFill="1" applyBorder="1" applyAlignment="1">
      <alignment horizontal="center" vertical="center" wrapText="1"/>
    </xf>
    <xf numFmtId="9" fontId="46" fillId="32" borderId="20" xfId="3" applyFont="1" applyFill="1" applyBorder="1" applyAlignment="1">
      <alignment horizontal="center" vertical="center" wrapText="1"/>
    </xf>
    <xf numFmtId="9" fontId="34" fillId="35" borderId="18" xfId="3" applyFont="1" applyFill="1" applyBorder="1" applyAlignment="1">
      <alignment horizontal="center" vertical="center" wrapText="1"/>
    </xf>
    <xf numFmtId="9" fontId="89" fillId="60" borderId="114" xfId="0" applyNumberFormat="1" applyFont="1" applyFill="1" applyBorder="1" applyAlignment="1">
      <alignment horizontal="center" vertical="center"/>
    </xf>
    <xf numFmtId="9" fontId="32" fillId="38" borderId="4" xfId="3" applyFont="1" applyFill="1" applyBorder="1" applyAlignment="1">
      <alignment horizontal="center" vertical="center"/>
    </xf>
    <xf numFmtId="9" fontId="35" fillId="38" borderId="18" xfId="3" applyFont="1" applyFill="1" applyBorder="1" applyAlignment="1">
      <alignment horizontal="center" vertical="center"/>
    </xf>
    <xf numFmtId="9" fontId="35" fillId="38" borderId="20" xfId="3" applyFont="1" applyFill="1" applyBorder="1" applyAlignment="1">
      <alignment horizontal="justify" vertical="center" wrapText="1"/>
    </xf>
    <xf numFmtId="9" fontId="32" fillId="36" borderId="4" xfId="3" applyFont="1" applyFill="1" applyBorder="1" applyAlignment="1">
      <alignment horizontal="center" vertical="center"/>
    </xf>
    <xf numFmtId="9" fontId="35" fillId="36" borderId="18" xfId="3" applyFont="1" applyFill="1" applyBorder="1" applyAlignment="1">
      <alignment horizontal="center" vertical="center"/>
    </xf>
    <xf numFmtId="0" fontId="115" fillId="33" borderId="6" xfId="1" applyFont="1" applyFill="1" applyBorder="1" applyAlignment="1">
      <alignment horizontal="center" vertical="center"/>
    </xf>
    <xf numFmtId="0" fontId="115" fillId="2" borderId="0" xfId="1" applyFont="1" applyFill="1" applyAlignment="1">
      <alignment horizontal="center" vertical="center"/>
    </xf>
    <xf numFmtId="0" fontId="44" fillId="2" borderId="0" xfId="1" applyFont="1" applyFill="1" applyAlignment="1">
      <alignment horizontal="center" vertical="center"/>
    </xf>
    <xf numFmtId="0" fontId="44" fillId="2" borderId="5" xfId="1" applyFont="1" applyFill="1" applyBorder="1" applyAlignment="1">
      <alignment horizontal="center" vertical="center"/>
    </xf>
    <xf numFmtId="164" fontId="33" fillId="3" borderId="24" xfId="1" applyNumberFormat="1" applyFont="1" applyFill="1" applyBorder="1" applyAlignment="1">
      <alignment horizontal="center" vertical="center" wrapText="1"/>
    </xf>
    <xf numFmtId="164" fontId="33" fillId="36" borderId="24" xfId="1" applyNumberFormat="1" applyFont="1" applyFill="1" applyBorder="1" applyAlignment="1">
      <alignment horizontal="center" vertical="center" wrapText="1"/>
    </xf>
    <xf numFmtId="164" fontId="33" fillId="36" borderId="65" xfId="1" applyNumberFormat="1" applyFont="1" applyFill="1" applyBorder="1" applyAlignment="1">
      <alignment horizontal="center" vertical="center" wrapText="1"/>
    </xf>
    <xf numFmtId="14" fontId="33" fillId="3" borderId="144" xfId="1" applyNumberFormat="1" applyFont="1" applyFill="1" applyBorder="1" applyAlignment="1">
      <alignment horizontal="center" vertical="center" wrapText="1"/>
    </xf>
    <xf numFmtId="164" fontId="33" fillId="36" borderId="51" xfId="1" applyNumberFormat="1" applyFont="1" applyFill="1" applyBorder="1" applyAlignment="1">
      <alignment horizontal="center" vertical="center" wrapText="1"/>
    </xf>
    <xf numFmtId="9" fontId="21" fillId="55" borderId="18" xfId="3" applyFont="1" applyFill="1" applyBorder="1" applyAlignment="1">
      <alignment horizontal="center" vertical="center" wrapText="1"/>
    </xf>
    <xf numFmtId="9" fontId="21" fillId="6" borderId="18" xfId="1" applyNumberFormat="1" applyFont="1" applyFill="1" applyBorder="1" applyAlignment="1">
      <alignment horizontal="center" vertical="center" wrapText="1"/>
    </xf>
    <xf numFmtId="9" fontId="21" fillId="35" borderId="18" xfId="3" applyFont="1" applyFill="1" applyBorder="1" applyAlignment="1">
      <alignment horizontal="center" vertical="center" wrapText="1"/>
    </xf>
    <xf numFmtId="164" fontId="21" fillId="35" borderId="20" xfId="1" applyNumberFormat="1" applyFont="1" applyFill="1" applyBorder="1" applyAlignment="1">
      <alignment horizontal="center" vertical="center" wrapText="1"/>
    </xf>
    <xf numFmtId="9" fontId="46" fillId="0" borderId="0" xfId="3" applyFont="1" applyFill="1" applyBorder="1" applyAlignment="1">
      <alignment horizontal="center" vertical="center" wrapText="1"/>
    </xf>
    <xf numFmtId="9" fontId="35" fillId="0" borderId="0" xfId="3" applyFont="1" applyFill="1" applyBorder="1" applyAlignment="1">
      <alignment horizontal="justify" vertical="center" wrapText="1"/>
    </xf>
    <xf numFmtId="9" fontId="35" fillId="0" borderId="0" xfId="3" applyFont="1" applyFill="1" applyBorder="1" applyAlignment="1">
      <alignment horizontal="justify" vertical="center"/>
    </xf>
    <xf numFmtId="0" fontId="29" fillId="0" borderId="0" xfId="1" applyFont="1" applyAlignment="1">
      <alignment vertical="center" wrapText="1"/>
    </xf>
    <xf numFmtId="0" fontId="29" fillId="0" borderId="0" xfId="1" applyFont="1" applyAlignment="1">
      <alignment horizontal="center" vertical="center" wrapText="1"/>
    </xf>
    <xf numFmtId="9" fontId="19" fillId="0" borderId="0" xfId="3" applyFont="1" applyFill="1" applyBorder="1" applyAlignment="1">
      <alignment horizontal="center" vertical="center"/>
    </xf>
    <xf numFmtId="9" fontId="46" fillId="32" borderId="4" xfId="3" applyFont="1" applyFill="1" applyBorder="1" applyAlignment="1">
      <alignment horizontal="center" vertical="center"/>
    </xf>
    <xf numFmtId="9" fontId="35" fillId="38" borderId="14" xfId="3" applyFont="1" applyFill="1" applyBorder="1" applyAlignment="1">
      <alignment horizontal="justify" vertical="center" wrapText="1"/>
    </xf>
    <xf numFmtId="164" fontId="33" fillId="3" borderId="57" xfId="1" applyNumberFormat="1" applyFont="1" applyFill="1" applyBorder="1" applyAlignment="1">
      <alignment horizontal="center" vertical="center" wrapText="1"/>
    </xf>
    <xf numFmtId="14" fontId="35" fillId="2" borderId="158" xfId="1" applyNumberFormat="1" applyFont="1" applyFill="1" applyBorder="1" applyAlignment="1">
      <alignment horizontal="center" vertical="center" wrapText="1"/>
    </xf>
    <xf numFmtId="164" fontId="33" fillId="36" borderId="60" xfId="1" applyNumberFormat="1" applyFont="1" applyFill="1" applyBorder="1" applyAlignment="1">
      <alignment horizontal="center" vertical="center" wrapText="1"/>
    </xf>
    <xf numFmtId="14" fontId="35" fillId="2" borderId="159" xfId="1" applyNumberFormat="1" applyFont="1" applyFill="1" applyBorder="1" applyAlignment="1">
      <alignment horizontal="center" vertical="center" wrapText="1"/>
    </xf>
    <xf numFmtId="14" fontId="33" fillId="2" borderId="159" xfId="1" applyNumberFormat="1" applyFont="1" applyFill="1" applyBorder="1" applyAlignment="1">
      <alignment horizontal="center" vertical="center" wrapText="1"/>
    </xf>
    <xf numFmtId="0" fontId="32" fillId="3" borderId="159" xfId="0" applyFont="1" applyFill="1" applyBorder="1" applyAlignment="1">
      <alignment horizontal="center" vertical="center"/>
    </xf>
    <xf numFmtId="14" fontId="33" fillId="0" borderId="159" xfId="1" applyNumberFormat="1" applyFont="1" applyBorder="1" applyAlignment="1">
      <alignment horizontal="center" vertical="center" wrapText="1"/>
    </xf>
    <xf numFmtId="164" fontId="34" fillId="35" borderId="147" xfId="1" applyNumberFormat="1" applyFont="1" applyFill="1" applyBorder="1" applyAlignment="1">
      <alignment horizontal="center" vertical="center" wrapText="1"/>
    </xf>
    <xf numFmtId="0" fontId="35" fillId="2" borderId="159" xfId="1" applyFont="1" applyFill="1" applyBorder="1" applyAlignment="1">
      <alignment horizontal="center" vertical="center" wrapText="1"/>
    </xf>
    <xf numFmtId="14" fontId="35" fillId="2" borderId="114" xfId="1" applyNumberFormat="1" applyFont="1" applyFill="1" applyBorder="1" applyAlignment="1">
      <alignment horizontal="center" vertical="center" wrapText="1"/>
    </xf>
    <xf numFmtId="164" fontId="33" fillId="36" borderId="49" xfId="1" applyNumberFormat="1" applyFont="1" applyFill="1" applyBorder="1" applyAlignment="1">
      <alignment horizontal="center" vertical="center" wrapText="1"/>
    </xf>
    <xf numFmtId="0" fontId="21" fillId="0" borderId="0" xfId="1" applyFont="1" applyAlignment="1">
      <alignment horizontal="left" vertical="center" wrapText="1"/>
    </xf>
    <xf numFmtId="0" fontId="26" fillId="0" borderId="0" xfId="1" applyFont="1" applyAlignment="1">
      <alignment horizontal="left" vertical="center" wrapText="1"/>
    </xf>
    <xf numFmtId="0" fontId="18" fillId="0" borderId="0" xfId="1" applyFont="1" applyAlignment="1">
      <alignment horizontal="center"/>
    </xf>
    <xf numFmtId="0" fontId="22" fillId="0" borderId="0" xfId="1" applyFont="1" applyAlignment="1">
      <alignment horizontal="center" vertical="center" wrapText="1"/>
    </xf>
    <xf numFmtId="0" fontId="23" fillId="0" borderId="0" xfId="1" applyFont="1" applyAlignment="1">
      <alignment horizontal="center" vertical="center" wrapText="1"/>
    </xf>
    <xf numFmtId="0" fontId="21" fillId="0" borderId="0" xfId="1" applyFont="1" applyAlignment="1">
      <alignment horizontal="center" vertical="center" wrapText="1"/>
    </xf>
    <xf numFmtId="0" fontId="24" fillId="0" borderId="0" xfId="1" applyFont="1" applyAlignment="1">
      <alignment horizontal="justify" vertical="center" wrapText="1"/>
    </xf>
    <xf numFmtId="0" fontId="23" fillId="3" borderId="18" xfId="1" applyFont="1" applyFill="1" applyBorder="1" applyAlignment="1">
      <alignment horizontal="center" vertical="center" wrapText="1"/>
    </xf>
    <xf numFmtId="0" fontId="21" fillId="3" borderId="18" xfId="1" applyFont="1" applyFill="1" applyBorder="1" applyAlignment="1">
      <alignment horizontal="center" vertical="center" wrapText="1"/>
    </xf>
    <xf numFmtId="0" fontId="18" fillId="0" borderId="0" xfId="1" applyFont="1" applyAlignment="1">
      <alignment horizontal="left"/>
    </xf>
    <xf numFmtId="0" fontId="29" fillId="34" borderId="6" xfId="1" applyFont="1" applyFill="1" applyBorder="1" applyAlignment="1">
      <alignment vertical="center" wrapText="1"/>
    </xf>
    <xf numFmtId="0" fontId="29" fillId="34" borderId="7" xfId="1" applyFont="1" applyFill="1" applyBorder="1" applyAlignment="1">
      <alignment vertical="center" wrapText="1"/>
    </xf>
    <xf numFmtId="9" fontId="46" fillId="0" borderId="0" xfId="3" applyFont="1" applyFill="1" applyBorder="1" applyAlignment="1">
      <alignment horizontal="center" vertical="center"/>
    </xf>
    <xf numFmtId="9" fontId="46" fillId="32" borderId="4" xfId="3" applyFont="1" applyFill="1" applyBorder="1" applyAlignment="1">
      <alignment horizontal="center" vertical="center" wrapText="1"/>
    </xf>
    <xf numFmtId="0" fontId="35" fillId="3" borderId="18" xfId="1" applyFont="1" applyFill="1" applyBorder="1" applyAlignment="1">
      <alignment horizontal="justify" vertical="center" wrapText="1"/>
    </xf>
    <xf numFmtId="9" fontId="34" fillId="6" borderId="4" xfId="1" applyNumberFormat="1" applyFont="1" applyFill="1" applyBorder="1" applyAlignment="1">
      <alignment horizontal="center" vertical="center" wrapText="1"/>
    </xf>
    <xf numFmtId="9" fontId="34" fillId="6" borderId="18" xfId="1" applyNumberFormat="1" applyFont="1" applyFill="1" applyBorder="1" applyAlignment="1">
      <alignment horizontal="center" vertical="center" wrapText="1"/>
    </xf>
    <xf numFmtId="0" fontId="35" fillId="3" borderId="54" xfId="1" applyFont="1" applyFill="1" applyBorder="1" applyAlignment="1">
      <alignment horizontal="justify" vertical="center" wrapText="1"/>
    </xf>
    <xf numFmtId="0" fontId="33" fillId="3" borderId="18" xfId="1" applyFont="1" applyFill="1" applyBorder="1" applyAlignment="1">
      <alignment horizontal="justify" vertical="center" wrapText="1"/>
    </xf>
    <xf numFmtId="9" fontId="32" fillId="38" borderId="20" xfId="3" applyFont="1" applyFill="1" applyBorder="1" applyAlignment="1">
      <alignment horizontal="justify" vertical="center"/>
    </xf>
    <xf numFmtId="0" fontId="98" fillId="0" borderId="49" xfId="1" applyFont="1" applyBorder="1" applyAlignment="1">
      <alignment vertical="center"/>
    </xf>
    <xf numFmtId="0" fontId="98" fillId="0" borderId="12" xfId="1" applyFont="1" applyBorder="1" applyAlignment="1">
      <alignment vertical="center"/>
    </xf>
    <xf numFmtId="0" fontId="33" fillId="0" borderId="49" xfId="1" applyFont="1" applyBorder="1" applyAlignment="1">
      <alignment vertical="center"/>
    </xf>
    <xf numFmtId="9" fontId="35" fillId="38" borderId="50" xfId="3" applyFont="1" applyFill="1" applyBorder="1" applyAlignment="1">
      <alignment horizontal="justify" vertical="center" wrapText="1"/>
    </xf>
    <xf numFmtId="9" fontId="19" fillId="3" borderId="0" xfId="3" applyFont="1" applyFill="1" applyBorder="1" applyAlignment="1">
      <alignment horizontal="center" vertical="center"/>
    </xf>
    <xf numFmtId="14" fontId="35" fillId="3" borderId="65" xfId="1" applyNumberFormat="1" applyFont="1" applyFill="1" applyBorder="1" applyAlignment="1">
      <alignment horizontal="center" vertical="center" wrapText="1"/>
    </xf>
    <xf numFmtId="164" fontId="33" fillId="36" borderId="147" xfId="1" applyNumberFormat="1" applyFont="1" applyFill="1" applyBorder="1" applyAlignment="1">
      <alignment horizontal="center" vertical="center" wrapText="1"/>
    </xf>
    <xf numFmtId="14" fontId="35" fillId="3" borderId="144" xfId="1" applyNumberFormat="1" applyFont="1" applyFill="1" applyBorder="1" applyAlignment="1">
      <alignment horizontal="center" vertical="center" wrapText="1"/>
    </xf>
    <xf numFmtId="0" fontId="35" fillId="3" borderId="147" xfId="0" applyFont="1" applyFill="1" applyBorder="1" applyAlignment="1">
      <alignment horizontal="center" vertical="center"/>
    </xf>
    <xf numFmtId="0" fontId="29" fillId="0" borderId="0" xfId="1" applyFont="1" applyAlignment="1">
      <alignment vertical="center"/>
    </xf>
    <xf numFmtId="14" fontId="35" fillId="3" borderId="147" xfId="1" applyNumberFormat="1" applyFont="1" applyFill="1" applyBorder="1" applyAlignment="1">
      <alignment horizontal="center" vertical="center" wrapText="1"/>
    </xf>
    <xf numFmtId="0" fontId="35" fillId="3" borderId="147" xfId="1" applyFont="1" applyFill="1" applyBorder="1" applyAlignment="1">
      <alignment horizontal="center" vertical="center" wrapText="1"/>
    </xf>
    <xf numFmtId="0" fontId="35" fillId="0" borderId="147" xfId="1" applyFont="1" applyBorder="1" applyAlignment="1">
      <alignment horizontal="center" vertical="center" wrapText="1"/>
    </xf>
    <xf numFmtId="165" fontId="35" fillId="3" borderId="65" xfId="1" applyNumberFormat="1" applyFont="1" applyFill="1" applyBorder="1" applyAlignment="1">
      <alignment horizontal="center" vertical="center" wrapText="1"/>
    </xf>
    <xf numFmtId="166" fontId="35" fillId="3" borderId="144" xfId="1"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0" fontId="19" fillId="0" borderId="0" xfId="0" applyFont="1" applyAlignment="1">
      <alignment horizontal="justify" vertical="center" wrapText="1"/>
    </xf>
    <xf numFmtId="0" fontId="32" fillId="3" borderId="4" xfId="0" applyFont="1" applyFill="1" applyBorder="1" applyAlignment="1">
      <alignment horizontal="center" vertical="center" wrapText="1"/>
    </xf>
    <xf numFmtId="164" fontId="33" fillId="36" borderId="18" xfId="1" applyNumberFormat="1" applyFont="1" applyFill="1" applyBorder="1" applyAlignment="1">
      <alignment horizontal="center" vertical="center" wrapText="1"/>
    </xf>
    <xf numFmtId="164" fontId="33" fillId="3" borderId="43" xfId="1" applyNumberFormat="1" applyFont="1" applyFill="1" applyBorder="1" applyAlignment="1">
      <alignment horizontal="center" vertical="center" wrapText="1"/>
    </xf>
    <xf numFmtId="0" fontId="19" fillId="3" borderId="165" xfId="0" applyFont="1" applyFill="1" applyBorder="1" applyAlignment="1">
      <alignment horizontal="left"/>
    </xf>
    <xf numFmtId="9" fontId="19" fillId="38" borderId="0" xfId="3" applyFont="1" applyFill="1" applyAlignment="1">
      <alignment horizontal="center" vertical="center"/>
    </xf>
    <xf numFmtId="9" fontId="19" fillId="38" borderId="4" xfId="3" applyFont="1" applyFill="1" applyBorder="1" applyAlignment="1">
      <alignment horizontal="center" vertical="center"/>
    </xf>
    <xf numFmtId="9" fontId="19" fillId="38" borderId="18" xfId="3" applyFont="1" applyFill="1" applyBorder="1" applyAlignment="1">
      <alignment horizontal="center" vertical="center"/>
    </xf>
    <xf numFmtId="164" fontId="33" fillId="36" borderId="47" xfId="1" applyNumberFormat="1" applyFont="1" applyFill="1" applyBorder="1" applyAlignment="1">
      <alignment horizontal="center" vertical="center" wrapText="1"/>
    </xf>
    <xf numFmtId="0" fontId="41" fillId="34" borderId="56" xfId="1" applyFont="1" applyFill="1" applyBorder="1" applyAlignment="1">
      <alignment horizontal="center" vertical="center" wrapText="1"/>
    </xf>
    <xf numFmtId="164" fontId="33" fillId="0" borderId="43" xfId="1" applyNumberFormat="1" applyFont="1" applyBorder="1" applyAlignment="1">
      <alignment horizontal="center" vertical="center" wrapText="1"/>
    </xf>
    <xf numFmtId="9" fontId="35" fillId="36" borderId="20" xfId="3" applyFont="1" applyFill="1" applyBorder="1" applyAlignment="1">
      <alignment horizontal="justify" vertical="center" wrapText="1"/>
    </xf>
    <xf numFmtId="9" fontId="32" fillId="3" borderId="22" xfId="3" applyFont="1" applyFill="1" applyBorder="1" applyAlignment="1">
      <alignment horizontal="center" vertical="center"/>
    </xf>
    <xf numFmtId="9" fontId="35" fillId="38" borderId="3" xfId="3" applyFont="1" applyFill="1" applyBorder="1" applyAlignment="1">
      <alignment horizontal="center" vertical="center"/>
    </xf>
    <xf numFmtId="9" fontId="35" fillId="38" borderId="4" xfId="3" applyFont="1" applyFill="1" applyBorder="1" applyAlignment="1">
      <alignment horizontal="center" vertical="center" wrapText="1"/>
    </xf>
    <xf numFmtId="9" fontId="93" fillId="52" borderId="123" xfId="3" applyFont="1" applyFill="1" applyBorder="1" applyAlignment="1">
      <alignment horizontal="center" vertical="center"/>
    </xf>
    <xf numFmtId="9" fontId="93" fillId="60" borderId="123" xfId="3" applyFont="1" applyFill="1" applyBorder="1" applyAlignment="1">
      <alignment horizontal="center" vertical="center"/>
    </xf>
    <xf numFmtId="9" fontId="128" fillId="64" borderId="123" xfId="0" applyNumberFormat="1" applyFont="1" applyFill="1" applyBorder="1" applyAlignment="1">
      <alignment horizontal="center" vertical="center"/>
    </xf>
    <xf numFmtId="9" fontId="35" fillId="38" borderId="18" xfId="3" applyFont="1" applyFill="1" applyBorder="1" applyAlignment="1">
      <alignment horizontal="center" vertical="center" wrapText="1"/>
    </xf>
    <xf numFmtId="0" fontId="101" fillId="0" borderId="54" xfId="0" applyFont="1" applyBorder="1" applyAlignment="1">
      <alignment horizontal="center" vertical="center" wrapText="1"/>
    </xf>
    <xf numFmtId="0" fontId="101" fillId="0" borderId="18" xfId="0" applyFont="1" applyBorder="1" applyAlignment="1">
      <alignment horizontal="center" vertical="center" wrapText="1"/>
    </xf>
    <xf numFmtId="0" fontId="33" fillId="0" borderId="4" xfId="1" applyFont="1" applyBorder="1" applyAlignment="1">
      <alignment horizontal="center" vertical="center" wrapText="1"/>
    </xf>
    <xf numFmtId="0" fontId="7" fillId="3" borderId="165" xfId="0" applyFont="1" applyFill="1" applyBorder="1"/>
    <xf numFmtId="0" fontId="7" fillId="3" borderId="152" xfId="0" applyFont="1" applyFill="1" applyBorder="1"/>
    <xf numFmtId="0" fontId="7" fillId="3" borderId="152" xfId="0" applyFont="1" applyFill="1" applyBorder="1" applyAlignment="1">
      <alignment horizontal="left" vertical="center" wrapText="1"/>
    </xf>
    <xf numFmtId="0" fontId="7" fillId="3" borderId="152" xfId="0" applyFont="1" applyFill="1" applyBorder="1" applyAlignment="1">
      <alignment wrapText="1"/>
    </xf>
    <xf numFmtId="0" fontId="7" fillId="3" borderId="155" xfId="0" applyFont="1" applyFill="1" applyBorder="1"/>
    <xf numFmtId="0" fontId="6" fillId="3" borderId="128" xfId="1" applyFont="1" applyFill="1" applyBorder="1" applyAlignment="1">
      <alignment horizontal="center" vertical="center"/>
    </xf>
    <xf numFmtId="0" fontId="6" fillId="3" borderId="128" xfId="1" applyFont="1" applyFill="1" applyBorder="1" applyAlignment="1">
      <alignment horizontal="center" vertical="center" wrapText="1"/>
    </xf>
    <xf numFmtId="0" fontId="6" fillId="3" borderId="166" xfId="1" applyFont="1" applyFill="1" applyBorder="1" applyAlignment="1">
      <alignment horizontal="center" vertical="center" wrapText="1"/>
    </xf>
    <xf numFmtId="0" fontId="8" fillId="5" borderId="45" xfId="1" applyFont="1" applyFill="1" applyBorder="1" applyAlignment="1">
      <alignment horizontal="left" vertical="center" wrapText="1"/>
    </xf>
    <xf numFmtId="0" fontId="6" fillId="7" borderId="54" xfId="1" applyFont="1" applyFill="1" applyBorder="1" applyAlignment="1">
      <alignment horizontal="center" vertical="center" wrapText="1"/>
    </xf>
    <xf numFmtId="0" fontId="8" fillId="7" borderId="54" xfId="1" applyFont="1" applyFill="1" applyBorder="1" applyAlignment="1">
      <alignment horizontal="justify" vertical="center" wrapText="1"/>
    </xf>
    <xf numFmtId="0" fontId="8" fillId="6" borderId="54" xfId="1" applyFont="1" applyFill="1" applyBorder="1" applyAlignment="1">
      <alignment horizontal="center" vertical="center" wrapText="1"/>
    </xf>
    <xf numFmtId="164" fontId="8" fillId="6" borderId="54" xfId="1" applyNumberFormat="1" applyFont="1" applyFill="1" applyBorder="1" applyAlignment="1">
      <alignment horizontal="center" vertical="center" wrapText="1"/>
    </xf>
    <xf numFmtId="0" fontId="8" fillId="5" borderId="128" xfId="1" applyFont="1" applyFill="1" applyBorder="1" applyAlignment="1">
      <alignment horizontal="left" vertical="center" wrapText="1"/>
    </xf>
    <xf numFmtId="0" fontId="6" fillId="7" borderId="146" xfId="1" applyFont="1" applyFill="1" applyBorder="1" applyAlignment="1">
      <alignment horizontal="center" vertical="center" wrapText="1"/>
    </xf>
    <xf numFmtId="0" fontId="8" fillId="6" borderId="146" xfId="1" applyFont="1" applyFill="1" applyBorder="1" applyAlignment="1">
      <alignment horizontal="justify" vertical="center" wrapText="1"/>
    </xf>
    <xf numFmtId="0" fontId="8" fillId="7" borderId="146" xfId="1" applyFont="1" applyFill="1" applyBorder="1" applyAlignment="1">
      <alignment horizontal="justify" vertical="center" wrapText="1"/>
    </xf>
    <xf numFmtId="0" fontId="8" fillId="6" borderId="146" xfId="1" applyFont="1" applyFill="1" applyBorder="1" applyAlignment="1">
      <alignment horizontal="center" vertical="center" wrapText="1"/>
    </xf>
    <xf numFmtId="164" fontId="8" fillId="6" borderId="146" xfId="1" applyNumberFormat="1" applyFont="1" applyFill="1" applyBorder="1" applyAlignment="1">
      <alignment horizontal="center" vertical="center" wrapText="1"/>
    </xf>
    <xf numFmtId="0" fontId="6" fillId="9" borderId="146" xfId="1" applyFont="1" applyFill="1" applyBorder="1" applyAlignment="1">
      <alignment horizontal="center" vertical="center" wrapText="1"/>
    </xf>
    <xf numFmtId="0" fontId="8" fillId="10" borderId="146" xfId="1" applyFont="1" applyFill="1" applyBorder="1" applyAlignment="1">
      <alignment horizontal="justify" vertical="center" wrapText="1"/>
    </xf>
    <xf numFmtId="0" fontId="8" fillId="10" borderId="146" xfId="1" applyFont="1" applyFill="1" applyBorder="1" applyAlignment="1">
      <alignment horizontal="center" vertical="center" wrapText="1"/>
    </xf>
    <xf numFmtId="164" fontId="8" fillId="10" borderId="146" xfId="1" applyNumberFormat="1" applyFont="1" applyFill="1" applyBorder="1" applyAlignment="1">
      <alignment horizontal="center" vertical="center" wrapText="1"/>
    </xf>
    <xf numFmtId="0" fontId="6" fillId="11" borderId="146" xfId="1" applyFont="1" applyFill="1" applyBorder="1" applyAlignment="1">
      <alignment horizontal="center" vertical="center" wrapText="1"/>
    </xf>
    <xf numFmtId="0" fontId="8" fillId="12" borderId="146" xfId="1" applyFont="1" applyFill="1" applyBorder="1" applyAlignment="1">
      <alignment horizontal="justify" vertical="center" wrapText="1"/>
    </xf>
    <xf numFmtId="0" fontId="8" fillId="11" borderId="146" xfId="1" applyFont="1" applyFill="1" applyBorder="1" applyAlignment="1">
      <alignment horizontal="justify" vertical="center" wrapText="1"/>
    </xf>
    <xf numFmtId="0" fontId="8" fillId="12" borderId="146" xfId="1" applyFont="1" applyFill="1" applyBorder="1" applyAlignment="1">
      <alignment horizontal="center" vertical="center" wrapText="1"/>
    </xf>
    <xf numFmtId="14" fontId="8" fillId="12" borderId="146" xfId="1" applyNumberFormat="1" applyFont="1" applyFill="1" applyBorder="1" applyAlignment="1">
      <alignment horizontal="center" vertical="center" wrapText="1"/>
    </xf>
    <xf numFmtId="14" fontId="8" fillId="6" borderId="146" xfId="1" applyNumberFormat="1" applyFont="1" applyFill="1" applyBorder="1" applyAlignment="1">
      <alignment horizontal="center" vertical="center" wrapText="1"/>
    </xf>
    <xf numFmtId="0" fontId="6" fillId="3" borderId="128" xfId="1" applyFont="1" applyFill="1" applyBorder="1" applyAlignment="1">
      <alignment horizontal="center" wrapText="1"/>
    </xf>
    <xf numFmtId="0" fontId="8" fillId="3" borderId="165" xfId="1" applyFont="1" applyFill="1" applyBorder="1"/>
    <xf numFmtId="0" fontId="8" fillId="3" borderId="152" xfId="1" applyFont="1" applyFill="1" applyBorder="1"/>
    <xf numFmtId="0" fontId="8" fillId="3" borderId="155" xfId="1" applyFont="1" applyFill="1" applyBorder="1"/>
    <xf numFmtId="0" fontId="16" fillId="3" borderId="172" xfId="2" applyFont="1" applyFill="1" applyBorder="1" applyAlignment="1">
      <alignment horizontal="center" vertical="center" wrapText="1"/>
    </xf>
    <xf numFmtId="0" fontId="16" fillId="3" borderId="174" xfId="2" applyFont="1" applyFill="1" applyBorder="1" applyAlignment="1">
      <alignment horizontal="center" vertical="center" wrapText="1"/>
    </xf>
    <xf numFmtId="0" fontId="16" fillId="3" borderId="175" xfId="2" applyFont="1" applyFill="1" applyBorder="1" applyAlignment="1">
      <alignment horizontal="center" vertical="center" wrapText="1"/>
    </xf>
    <xf numFmtId="0" fontId="15" fillId="3" borderId="172" xfId="2" applyFont="1" applyFill="1" applyBorder="1" applyAlignment="1">
      <alignment horizontal="left" vertical="center" wrapText="1"/>
    </xf>
    <xf numFmtId="0" fontId="15" fillId="15" borderId="172" xfId="2" applyFont="1" applyFill="1" applyBorder="1" applyAlignment="1">
      <alignment horizontal="left" vertical="center" wrapText="1"/>
    </xf>
    <xf numFmtId="0" fontId="15" fillId="15" borderId="174" xfId="2" applyFont="1" applyFill="1" applyBorder="1" applyAlignment="1">
      <alignment horizontal="center" vertical="center" wrapText="1"/>
    </xf>
    <xf numFmtId="0" fontId="15" fillId="3" borderId="175" xfId="2" applyFont="1" applyFill="1" applyBorder="1" applyAlignment="1">
      <alignment horizontal="left" vertical="center" wrapText="1"/>
    </xf>
    <xf numFmtId="17" fontId="15" fillId="15" borderId="174" xfId="2" applyNumberFormat="1" applyFont="1" applyFill="1" applyBorder="1" applyAlignment="1">
      <alignment horizontal="center" vertical="center" wrapText="1"/>
    </xf>
    <xf numFmtId="0" fontId="15" fillId="15" borderId="177" xfId="2" applyFont="1" applyFill="1" applyBorder="1" applyAlignment="1">
      <alignment horizontal="center" vertical="center" wrapText="1"/>
    </xf>
    <xf numFmtId="0" fontId="15" fillId="15" borderId="178" xfId="2" applyFont="1" applyFill="1" applyBorder="1" applyAlignment="1">
      <alignment horizontal="left" vertical="center" wrapText="1"/>
    </xf>
    <xf numFmtId="0" fontId="15" fillId="3" borderId="179" xfId="2" applyFont="1" applyFill="1" applyBorder="1" applyAlignment="1">
      <alignment horizontal="left" vertical="center" wrapText="1"/>
    </xf>
    <xf numFmtId="0" fontId="6" fillId="3" borderId="45" xfId="1" applyFont="1" applyFill="1" applyBorder="1" applyAlignment="1">
      <alignment horizontal="center" wrapText="1"/>
    </xf>
    <xf numFmtId="0" fontId="1" fillId="2" borderId="146" xfId="1" applyFont="1" applyFill="1" applyBorder="1" applyAlignment="1">
      <alignment horizontal="center" vertical="center" wrapText="1"/>
    </xf>
    <xf numFmtId="0" fontId="8" fillId="19" borderId="186" xfId="1" applyFont="1" applyFill="1" applyBorder="1" applyAlignment="1">
      <alignment horizontal="justify" vertical="center" wrapText="1"/>
    </xf>
    <xf numFmtId="14" fontId="9" fillId="19" borderId="187" xfId="1" applyNumberFormat="1" applyFont="1" applyFill="1" applyBorder="1" applyAlignment="1">
      <alignment horizontal="center" vertical="center" wrapText="1"/>
    </xf>
    <xf numFmtId="0" fontId="8" fillId="16" borderId="186" xfId="1" applyFont="1" applyFill="1" applyBorder="1" applyAlignment="1">
      <alignment horizontal="justify" vertical="center" wrapText="1"/>
    </xf>
    <xf numFmtId="14" fontId="9" fillId="16" borderId="187" xfId="1" applyNumberFormat="1" applyFont="1" applyFill="1" applyBorder="1" applyAlignment="1">
      <alignment horizontal="center" vertical="center" wrapText="1"/>
    </xf>
    <xf numFmtId="14" fontId="8" fillId="16" borderId="187" xfId="1" applyNumberFormat="1" applyFont="1" applyFill="1" applyBorder="1" applyAlignment="1">
      <alignment horizontal="center" vertical="center" wrapText="1"/>
    </xf>
    <xf numFmtId="14" fontId="8" fillId="17" borderId="187" xfId="1" applyNumberFormat="1" applyFont="1" applyFill="1" applyBorder="1" applyAlignment="1">
      <alignment horizontal="center" vertical="center" wrapText="1"/>
    </xf>
    <xf numFmtId="14" fontId="8" fillId="20" borderId="187" xfId="1" applyNumberFormat="1" applyFont="1" applyFill="1" applyBorder="1" applyAlignment="1">
      <alignment horizontal="center" vertical="center" wrapText="1"/>
    </xf>
    <xf numFmtId="14" fontId="8" fillId="13" borderId="187" xfId="1" applyNumberFormat="1" applyFont="1" applyFill="1" applyBorder="1" applyAlignment="1">
      <alignment horizontal="center" vertical="center" wrapText="1"/>
    </xf>
    <xf numFmtId="0" fontId="9" fillId="16" borderId="187" xfId="1" applyFont="1" applyFill="1" applyBorder="1" applyAlignment="1">
      <alignment horizontal="center" vertical="center" wrapText="1"/>
    </xf>
    <xf numFmtId="0" fontId="9" fillId="18" borderId="187" xfId="1" applyFont="1" applyFill="1" applyBorder="1" applyAlignment="1">
      <alignment horizontal="center" vertical="center" wrapText="1"/>
    </xf>
    <xf numFmtId="14" fontId="9" fillId="18" borderId="187" xfId="1" applyNumberFormat="1" applyFont="1" applyFill="1" applyBorder="1" applyAlignment="1">
      <alignment horizontal="center" vertical="center" wrapText="1"/>
    </xf>
    <xf numFmtId="0" fontId="6" fillId="3" borderId="45" xfId="1" applyFont="1" applyFill="1" applyBorder="1" applyAlignment="1">
      <alignment horizontal="center" vertical="center"/>
    </xf>
    <xf numFmtId="0" fontId="1" fillId="3" borderId="187" xfId="1" applyFont="1" applyFill="1" applyBorder="1" applyAlignment="1">
      <alignment horizontal="center" vertical="center" wrapText="1"/>
    </xf>
    <xf numFmtId="0" fontId="10" fillId="24" borderId="54" xfId="1" applyFont="1" applyFill="1" applyBorder="1" applyAlignment="1">
      <alignment horizontal="center" vertical="center" wrapText="1"/>
    </xf>
    <xf numFmtId="0" fontId="9" fillId="24" borderId="54" xfId="1" applyFont="1" applyFill="1" applyBorder="1" applyAlignment="1">
      <alignment horizontal="justify" vertical="center" wrapText="1"/>
    </xf>
    <xf numFmtId="0" fontId="9" fillId="24" borderId="54" xfId="1" applyFont="1" applyFill="1" applyBorder="1" applyAlignment="1">
      <alignment horizontal="center" vertical="center" wrapText="1"/>
    </xf>
    <xf numFmtId="14" fontId="9" fillId="24" borderId="187" xfId="1" applyNumberFormat="1" applyFont="1" applyFill="1" applyBorder="1" applyAlignment="1">
      <alignment horizontal="center" vertical="center" wrapText="1"/>
    </xf>
    <xf numFmtId="0" fontId="10" fillId="24" borderId="187" xfId="1" applyFont="1" applyFill="1" applyBorder="1" applyAlignment="1">
      <alignment horizontal="center" vertical="center" wrapText="1"/>
    </xf>
    <xf numFmtId="0" fontId="9" fillId="24" borderId="187" xfId="1" applyFont="1" applyFill="1" applyBorder="1" applyAlignment="1">
      <alignment horizontal="justify" vertical="center" wrapText="1"/>
    </xf>
    <xf numFmtId="0" fontId="9" fillId="24" borderId="187" xfId="1" applyFont="1" applyFill="1" applyBorder="1" applyAlignment="1">
      <alignment horizontal="center" vertical="center" wrapText="1"/>
    </xf>
    <xf numFmtId="0" fontId="10" fillId="22" borderId="187" xfId="1" applyFont="1" applyFill="1" applyBorder="1" applyAlignment="1">
      <alignment horizontal="center" vertical="center" wrapText="1"/>
    </xf>
    <xf numFmtId="0" fontId="9" fillId="22" borderId="187" xfId="1" applyFont="1" applyFill="1" applyBorder="1" applyAlignment="1">
      <alignment horizontal="justify" vertical="center" wrapText="1"/>
    </xf>
    <xf numFmtId="0" fontId="9" fillId="22" borderId="187" xfId="1" applyFont="1" applyFill="1" applyBorder="1" applyAlignment="1">
      <alignment vertical="center" wrapText="1"/>
    </xf>
    <xf numFmtId="0" fontId="9" fillId="22" borderId="187" xfId="1" applyFont="1" applyFill="1" applyBorder="1" applyAlignment="1">
      <alignment horizontal="center" vertical="center" wrapText="1"/>
    </xf>
    <xf numFmtId="0" fontId="1" fillId="3" borderId="193" xfId="1" applyFont="1" applyFill="1" applyBorder="1" applyAlignment="1">
      <alignment horizontal="center" vertical="center" wrapText="1"/>
    </xf>
    <xf numFmtId="0" fontId="1" fillId="3" borderId="194" xfId="1" applyFont="1" applyFill="1" applyBorder="1" applyAlignment="1">
      <alignment horizontal="center" wrapText="1"/>
    </xf>
    <xf numFmtId="0" fontId="1" fillId="3" borderId="198" xfId="1" applyFont="1" applyFill="1" applyBorder="1" applyAlignment="1">
      <alignment horizontal="center" vertical="center" wrapText="1"/>
    </xf>
    <xf numFmtId="0" fontId="10" fillId="23" borderId="54" xfId="1" applyFont="1" applyFill="1" applyBorder="1" applyAlignment="1">
      <alignment horizontal="center" vertical="center" wrapText="1"/>
    </xf>
    <xf numFmtId="0" fontId="9" fillId="23" borderId="54" xfId="1" applyFont="1" applyFill="1" applyBorder="1" applyAlignment="1">
      <alignment horizontal="justify" vertical="center" wrapText="1"/>
    </xf>
    <xf numFmtId="0" fontId="9" fillId="23" borderId="54" xfId="1" applyFont="1" applyFill="1" applyBorder="1" applyAlignment="1">
      <alignment horizontal="center" vertical="center" wrapText="1"/>
    </xf>
    <xf numFmtId="165" fontId="9" fillId="23" borderId="187" xfId="1" applyNumberFormat="1" applyFont="1" applyFill="1" applyBorder="1" applyAlignment="1">
      <alignment horizontal="center" vertical="center" wrapText="1"/>
    </xf>
    <xf numFmtId="0" fontId="10" fillId="25" borderId="187" xfId="1" applyFont="1" applyFill="1" applyBorder="1" applyAlignment="1">
      <alignment horizontal="center" vertical="center" wrapText="1"/>
    </xf>
    <xf numFmtId="0" fontId="9" fillId="25" borderId="187" xfId="1" applyFont="1" applyFill="1" applyBorder="1" applyAlignment="1">
      <alignment horizontal="justify" vertical="center" wrapText="1"/>
    </xf>
    <xf numFmtId="0" fontId="9" fillId="25" borderId="187" xfId="1" applyFont="1" applyFill="1" applyBorder="1" applyAlignment="1">
      <alignment horizontal="center" vertical="center" wrapText="1"/>
    </xf>
    <xf numFmtId="165" fontId="9" fillId="25" borderId="187" xfId="1" applyNumberFormat="1" applyFont="1" applyFill="1" applyBorder="1" applyAlignment="1">
      <alignment horizontal="center" vertical="center" wrapText="1"/>
    </xf>
    <xf numFmtId="0" fontId="10" fillId="23" borderId="187" xfId="1" applyFont="1" applyFill="1" applyBorder="1" applyAlignment="1">
      <alignment horizontal="center" vertical="center" wrapText="1"/>
    </xf>
    <xf numFmtId="0" fontId="9" fillId="23" borderId="187" xfId="1" applyFont="1" applyFill="1" applyBorder="1" applyAlignment="1">
      <alignment horizontal="justify" vertical="center" wrapText="1"/>
    </xf>
    <xf numFmtId="0" fontId="9" fillId="23" borderId="187" xfId="1" applyFont="1" applyFill="1" applyBorder="1" applyAlignment="1">
      <alignment horizontal="center" vertical="center" wrapText="1"/>
    </xf>
    <xf numFmtId="0" fontId="9" fillId="23" borderId="187" xfId="1" applyFont="1" applyFill="1" applyBorder="1" applyAlignment="1">
      <alignment vertical="center" wrapText="1"/>
    </xf>
    <xf numFmtId="0" fontId="10" fillId="8" borderId="187" xfId="1" applyFont="1" applyFill="1" applyBorder="1" applyAlignment="1">
      <alignment horizontal="center" vertical="center" wrapText="1"/>
    </xf>
    <xf numFmtId="0" fontId="9" fillId="8" borderId="187" xfId="1" applyFont="1" applyFill="1" applyBorder="1" applyAlignment="1">
      <alignment vertical="center" wrapText="1"/>
    </xf>
    <xf numFmtId="0" fontId="9" fillId="8" borderId="187" xfId="1" applyFont="1" applyFill="1" applyBorder="1" applyAlignment="1">
      <alignment horizontal="center" vertical="center" wrapText="1"/>
    </xf>
    <xf numFmtId="0" fontId="9" fillId="8" borderId="54" xfId="1" applyFont="1" applyFill="1" applyBorder="1" applyAlignment="1">
      <alignment horizontal="center" vertical="center" wrapText="1"/>
    </xf>
    <xf numFmtId="165" fontId="9" fillId="8" borderId="187" xfId="1" applyNumberFormat="1" applyFont="1" applyFill="1" applyBorder="1" applyAlignment="1">
      <alignment horizontal="center" vertical="center" wrapText="1"/>
    </xf>
    <xf numFmtId="0" fontId="1" fillId="21" borderId="187" xfId="1" applyFont="1" applyFill="1" applyBorder="1" applyAlignment="1">
      <alignment horizontal="center" vertical="center" wrapText="1"/>
    </xf>
    <xf numFmtId="0" fontId="9" fillId="26" borderId="187" xfId="1" applyFont="1" applyFill="1" applyBorder="1" applyAlignment="1">
      <alignment vertical="center" wrapText="1"/>
    </xf>
    <xf numFmtId="0" fontId="8" fillId="21" borderId="187" xfId="1" applyFont="1" applyFill="1" applyBorder="1" applyAlignment="1">
      <alignment horizontal="center" vertical="center" wrapText="1"/>
    </xf>
    <xf numFmtId="166" fontId="9" fillId="26" borderId="187" xfId="1" applyNumberFormat="1" applyFont="1" applyFill="1" applyBorder="1" applyAlignment="1">
      <alignment horizontal="center" vertical="center" wrapText="1"/>
    </xf>
    <xf numFmtId="0" fontId="1" fillId="2" borderId="187" xfId="1" applyFont="1" applyFill="1" applyBorder="1" applyAlignment="1">
      <alignment horizontal="center" vertical="center" wrapText="1"/>
    </xf>
    <xf numFmtId="0" fontId="9" fillId="27" borderId="187" xfId="1" applyFont="1" applyFill="1" applyBorder="1" applyAlignment="1">
      <alignment vertical="center" wrapText="1"/>
    </xf>
    <xf numFmtId="0" fontId="8" fillId="28" borderId="187" xfId="1" applyFont="1" applyFill="1" applyBorder="1" applyAlignment="1">
      <alignment horizontal="center" vertical="center" wrapText="1"/>
    </xf>
    <xf numFmtId="0" fontId="9" fillId="27" borderId="187" xfId="1" applyFont="1" applyFill="1" applyBorder="1" applyAlignment="1">
      <alignment horizontal="center" vertical="center" wrapText="1"/>
    </xf>
    <xf numFmtId="166" fontId="9" fillId="27" borderId="187" xfId="1" applyNumberFormat="1" applyFont="1" applyFill="1" applyBorder="1" applyAlignment="1">
      <alignment horizontal="center" vertical="center" wrapText="1"/>
    </xf>
    <xf numFmtId="0" fontId="8" fillId="8" borderId="187" xfId="1" applyFont="1" applyFill="1" applyBorder="1" applyAlignment="1">
      <alignment horizontal="center" vertical="center" wrapText="1"/>
    </xf>
    <xf numFmtId="167" fontId="9" fillId="8" borderId="187" xfId="1" applyNumberFormat="1" applyFont="1" applyFill="1" applyBorder="1" applyAlignment="1">
      <alignment horizontal="center" vertical="center" wrapText="1"/>
    </xf>
    <xf numFmtId="0" fontId="9" fillId="29" borderId="187" xfId="1" applyFont="1" applyFill="1" applyBorder="1" applyAlignment="1">
      <alignment vertical="center" wrapText="1"/>
    </xf>
    <xf numFmtId="0" fontId="8" fillId="29" borderId="187" xfId="1" applyFont="1" applyFill="1" applyBorder="1" applyAlignment="1">
      <alignment horizontal="center" vertical="center" wrapText="1"/>
    </xf>
    <xf numFmtId="166" fontId="9" fillId="29" borderId="187" xfId="1" applyNumberFormat="1" applyFont="1" applyFill="1" applyBorder="1" applyAlignment="1">
      <alignment horizontal="center" vertical="center" wrapText="1"/>
    </xf>
    <xf numFmtId="0" fontId="8" fillId="27" borderId="187" xfId="1" applyFont="1" applyFill="1" applyBorder="1" applyAlignment="1">
      <alignment horizontal="center" vertical="center" wrapText="1"/>
    </xf>
    <xf numFmtId="165" fontId="9" fillId="27" borderId="187" xfId="1" applyNumberFormat="1" applyFont="1" applyFill="1" applyBorder="1" applyAlignment="1">
      <alignment horizontal="center" vertical="center" wrapText="1"/>
    </xf>
    <xf numFmtId="0" fontId="120" fillId="51" borderId="203" xfId="6" applyFont="1" applyFill="1" applyBorder="1" applyAlignment="1" applyProtection="1">
      <alignment horizontal="center" vertical="center" wrapText="1"/>
      <protection locked="0"/>
    </xf>
    <xf numFmtId="0" fontId="120" fillId="51" borderId="188" xfId="6" applyFont="1" applyFill="1" applyBorder="1" applyAlignment="1" applyProtection="1">
      <alignment horizontal="center" vertical="center" wrapText="1"/>
      <protection locked="0"/>
    </xf>
    <xf numFmtId="0" fontId="123" fillId="36" borderId="187" xfId="6" applyFont="1" applyFill="1" applyBorder="1" applyAlignment="1" applyProtection="1">
      <alignment horizontal="center" vertical="center" wrapText="1"/>
      <protection locked="0"/>
    </xf>
    <xf numFmtId="0" fontId="123" fillId="36" borderId="188" xfId="6" applyFont="1" applyFill="1" applyBorder="1" applyAlignment="1" applyProtection="1">
      <alignment horizontal="center" vertical="center" wrapText="1"/>
      <protection locked="0"/>
    </xf>
    <xf numFmtId="0" fontId="123" fillId="31" borderId="187" xfId="6" applyFont="1" applyFill="1" applyBorder="1" applyAlignment="1" applyProtection="1">
      <alignment horizontal="center" vertical="center" wrapText="1"/>
      <protection locked="0"/>
    </xf>
    <xf numFmtId="0" fontId="123" fillId="35" borderId="187" xfId="6" applyFont="1" applyFill="1" applyBorder="1" applyAlignment="1" applyProtection="1">
      <alignment horizontal="center" vertical="center" wrapText="1"/>
      <protection locked="0"/>
    </xf>
    <xf numFmtId="0" fontId="123" fillId="55" borderId="187" xfId="6" applyFont="1" applyFill="1" applyBorder="1" applyAlignment="1" applyProtection="1">
      <alignment horizontal="center" vertical="center" wrapText="1"/>
      <protection locked="0"/>
    </xf>
    <xf numFmtId="0" fontId="123" fillId="55" borderId="188" xfId="6" applyFont="1" applyFill="1" applyBorder="1" applyAlignment="1" applyProtection="1">
      <alignment horizontal="center" vertical="center" wrapText="1"/>
      <protection locked="0"/>
    </xf>
    <xf numFmtId="0" fontId="123" fillId="62" borderId="187" xfId="6" applyFont="1" applyFill="1" applyBorder="1" applyAlignment="1" applyProtection="1">
      <alignment horizontal="center" vertical="center" wrapText="1"/>
      <protection locked="0"/>
    </xf>
    <xf numFmtId="0" fontId="123" fillId="62" borderId="188" xfId="6" applyFont="1" applyFill="1" applyBorder="1" applyAlignment="1" applyProtection="1">
      <alignment horizontal="center" vertical="center" wrapText="1"/>
      <protection locked="0"/>
    </xf>
    <xf numFmtId="0" fontId="21" fillId="3" borderId="189" xfId="1" applyFont="1" applyFill="1" applyBorder="1" applyAlignment="1">
      <alignment horizontal="left" vertical="center"/>
    </xf>
    <xf numFmtId="0" fontId="21" fillId="3" borderId="189" xfId="1" applyFont="1" applyFill="1" applyBorder="1" applyAlignment="1">
      <alignment horizontal="left" vertical="center" wrapText="1"/>
    </xf>
    <xf numFmtId="0" fontId="24" fillId="3" borderId="187" xfId="1" applyFont="1" applyFill="1" applyBorder="1" applyAlignment="1">
      <alignment horizontal="center" vertical="center" wrapText="1"/>
    </xf>
    <xf numFmtId="0" fontId="21" fillId="3" borderId="187" xfId="1" applyFont="1" applyFill="1" applyBorder="1" applyAlignment="1">
      <alignment horizontal="center" vertical="center" wrapText="1"/>
    </xf>
    <xf numFmtId="9" fontId="32" fillId="36" borderId="189" xfId="3" applyFont="1" applyFill="1" applyBorder="1" applyAlignment="1">
      <alignment horizontal="center" vertical="center"/>
    </xf>
    <xf numFmtId="9" fontId="35" fillId="36" borderId="187" xfId="3" applyFont="1" applyFill="1" applyBorder="1" applyAlignment="1">
      <alignment horizontal="center" vertical="center"/>
    </xf>
    <xf numFmtId="9" fontId="35" fillId="36" borderId="188" xfId="3" applyFont="1" applyFill="1" applyBorder="1" applyAlignment="1">
      <alignment horizontal="justify" vertical="center"/>
    </xf>
    <xf numFmtId="0" fontId="23" fillId="2" borderId="187" xfId="1" applyFont="1" applyFill="1" applyBorder="1" applyAlignment="1">
      <alignment horizontal="center" vertical="center" wrapText="1"/>
    </xf>
    <xf numFmtId="0" fontId="32" fillId="2" borderId="187" xfId="1" applyFont="1" applyFill="1" applyBorder="1" applyAlignment="1">
      <alignment horizontal="justify" vertical="center" wrapText="1"/>
    </xf>
    <xf numFmtId="0" fontId="33" fillId="2" borderId="187" xfId="1" applyFont="1" applyFill="1" applyBorder="1" applyAlignment="1">
      <alignment horizontal="justify" vertical="center" wrapText="1"/>
    </xf>
    <xf numFmtId="0" fontId="34" fillId="3" borderId="187" xfId="1" applyFont="1" applyFill="1" applyBorder="1" applyAlignment="1">
      <alignment horizontal="center" vertical="center" wrapText="1"/>
    </xf>
    <xf numFmtId="164" fontId="33" fillId="3" borderId="147" xfId="1" applyNumberFormat="1" applyFont="1" applyFill="1" applyBorder="1" applyAlignment="1">
      <alignment horizontal="center" vertical="center" wrapText="1"/>
    </xf>
    <xf numFmtId="9" fontId="32" fillId="38" borderId="189" xfId="3" applyFont="1" applyFill="1" applyBorder="1" applyAlignment="1">
      <alignment horizontal="center" vertical="center"/>
    </xf>
    <xf numFmtId="9" fontId="35" fillId="38" borderId="187" xfId="3" applyFont="1" applyFill="1" applyBorder="1" applyAlignment="1">
      <alignment horizontal="center" vertical="center"/>
    </xf>
    <xf numFmtId="9" fontId="35" fillId="38" borderId="188" xfId="3" applyFont="1" applyFill="1" applyBorder="1" applyAlignment="1">
      <alignment horizontal="justify" vertical="center" wrapText="1"/>
    </xf>
    <xf numFmtId="164" fontId="33" fillId="3" borderId="210" xfId="1" applyNumberFormat="1" applyFont="1" applyFill="1" applyBorder="1" applyAlignment="1">
      <alignment horizontal="center" vertical="center" wrapText="1"/>
    </xf>
    <xf numFmtId="9" fontId="35" fillId="38" borderId="189" xfId="3" applyFont="1" applyFill="1" applyBorder="1" applyAlignment="1">
      <alignment horizontal="center" vertical="center"/>
    </xf>
    <xf numFmtId="9" fontId="23" fillId="6" borderId="189" xfId="1" applyNumberFormat="1" applyFont="1" applyFill="1" applyBorder="1" applyAlignment="1">
      <alignment horizontal="center" vertical="center" wrapText="1"/>
    </xf>
    <xf numFmtId="9" fontId="23" fillId="35" borderId="189" xfId="1" applyNumberFormat="1" applyFont="1" applyFill="1" applyBorder="1" applyAlignment="1">
      <alignment horizontal="center" vertical="center" wrapText="1"/>
    </xf>
    <xf numFmtId="9" fontId="23" fillId="6" borderId="187" xfId="1" applyNumberFormat="1" applyFont="1" applyFill="1" applyBorder="1" applyAlignment="1">
      <alignment horizontal="center" vertical="center" wrapText="1"/>
    </xf>
    <xf numFmtId="164" fontId="23" fillId="35" borderId="187" xfId="1" applyNumberFormat="1" applyFont="1" applyFill="1" applyBorder="1" applyAlignment="1">
      <alignment horizontal="center" vertical="center" wrapText="1"/>
    </xf>
    <xf numFmtId="164" fontId="23" fillId="35" borderId="147" xfId="1" applyNumberFormat="1" applyFont="1" applyFill="1" applyBorder="1" applyAlignment="1">
      <alignment horizontal="center" vertical="center" wrapText="1"/>
    </xf>
    <xf numFmtId="9" fontId="21" fillId="6" borderId="189" xfId="1" applyNumberFormat="1" applyFont="1" applyFill="1" applyBorder="1" applyAlignment="1">
      <alignment horizontal="center" vertical="center" wrapText="1"/>
    </xf>
    <xf numFmtId="9" fontId="21" fillId="55" borderId="187" xfId="3" applyFont="1" applyFill="1" applyBorder="1" applyAlignment="1">
      <alignment horizontal="center" vertical="center" wrapText="1"/>
    </xf>
    <xf numFmtId="9" fontId="21" fillId="6" borderId="187" xfId="1" applyNumberFormat="1" applyFont="1" applyFill="1" applyBorder="1" applyAlignment="1">
      <alignment horizontal="center" vertical="center" wrapText="1"/>
    </xf>
    <xf numFmtId="164" fontId="21" fillId="35" borderId="188" xfId="1" applyNumberFormat="1" applyFont="1" applyFill="1" applyBorder="1" applyAlignment="1">
      <alignment horizontal="center" vertical="center" wrapText="1"/>
    </xf>
    <xf numFmtId="9" fontId="19" fillId="38" borderId="189" xfId="3" applyFont="1" applyFill="1" applyBorder="1" applyAlignment="1">
      <alignment horizontal="center" vertical="center"/>
    </xf>
    <xf numFmtId="9" fontId="19" fillId="38" borderId="187" xfId="3" applyFont="1" applyFill="1" applyBorder="1" applyAlignment="1">
      <alignment horizontal="center" vertical="center"/>
    </xf>
    <xf numFmtId="9" fontId="35" fillId="38" borderId="187" xfId="3" applyFont="1" applyFill="1" applyBorder="1" applyAlignment="1">
      <alignment horizontal="justify" vertical="center" wrapText="1"/>
    </xf>
    <xf numFmtId="0" fontId="35" fillId="2" borderId="187" xfId="1" applyFont="1" applyFill="1" applyBorder="1" applyAlignment="1">
      <alignment horizontal="justify" vertical="center" wrapText="1"/>
    </xf>
    <xf numFmtId="9" fontId="95" fillId="38" borderId="187" xfId="3" applyFont="1" applyFill="1" applyBorder="1" applyAlignment="1">
      <alignment horizontal="center" vertical="center"/>
    </xf>
    <xf numFmtId="0" fontId="23" fillId="0" borderId="187" xfId="1" applyFont="1" applyBorder="1" applyAlignment="1">
      <alignment horizontal="center" vertical="center" wrapText="1"/>
    </xf>
    <xf numFmtId="9" fontId="21" fillId="52" borderId="187" xfId="3" applyFont="1" applyFill="1" applyBorder="1" applyAlignment="1">
      <alignment horizontal="center" vertical="center" wrapText="1"/>
    </xf>
    <xf numFmtId="9" fontId="32" fillId="38" borderId="188" xfId="3" applyFont="1" applyFill="1" applyBorder="1" applyAlignment="1">
      <alignment horizontal="justify" vertical="center" wrapText="1"/>
    </xf>
    <xf numFmtId="0" fontId="32" fillId="3" borderId="187" xfId="1" applyFont="1" applyFill="1" applyBorder="1" applyAlignment="1">
      <alignment horizontal="justify" vertical="center" wrapText="1"/>
    </xf>
    <xf numFmtId="9" fontId="35" fillId="38" borderId="188" xfId="3" applyFont="1" applyFill="1" applyBorder="1" applyAlignment="1">
      <alignment horizontal="justify" vertical="center"/>
    </xf>
    <xf numFmtId="0" fontId="35" fillId="0" borderId="187" xfId="1" applyFont="1" applyBorder="1" applyAlignment="1">
      <alignment horizontal="justify" vertical="center" wrapText="1"/>
    </xf>
    <xf numFmtId="0" fontId="34" fillId="0" borderId="187" xfId="1" applyFont="1" applyBorder="1" applyAlignment="1">
      <alignment horizontal="center" vertical="center" wrapText="1"/>
    </xf>
    <xf numFmtId="164" fontId="33" fillId="0" borderId="147" xfId="1" applyNumberFormat="1" applyFont="1" applyBorder="1" applyAlignment="1">
      <alignment horizontal="center" vertical="center" wrapText="1"/>
    </xf>
    <xf numFmtId="9" fontId="23" fillId="35" borderId="187" xfId="3" applyFont="1" applyFill="1" applyBorder="1" applyAlignment="1">
      <alignment horizontal="center" vertical="center" wrapText="1"/>
    </xf>
    <xf numFmtId="9" fontId="21" fillId="55" borderId="188" xfId="3" applyFont="1" applyFill="1" applyBorder="1" applyAlignment="1">
      <alignment horizontal="center" vertical="center" wrapText="1"/>
    </xf>
    <xf numFmtId="9" fontId="23" fillId="6" borderId="210" xfId="1" applyNumberFormat="1" applyFont="1" applyFill="1" applyBorder="1" applyAlignment="1">
      <alignment vertical="center" wrapText="1"/>
    </xf>
    <xf numFmtId="9" fontId="23" fillId="6" borderId="204" xfId="1" applyNumberFormat="1" applyFont="1" applyFill="1" applyBorder="1" applyAlignment="1">
      <alignment vertical="center" wrapText="1"/>
    </xf>
    <xf numFmtId="9" fontId="32" fillId="38" borderId="188" xfId="3" applyFont="1" applyFill="1" applyBorder="1" applyAlignment="1">
      <alignment horizontal="justify" vertical="center"/>
    </xf>
    <xf numFmtId="0" fontId="32" fillId="0" borderId="187" xfId="1" applyFont="1" applyBorder="1" applyAlignment="1">
      <alignment horizontal="justify" vertical="center" wrapText="1"/>
    </xf>
    <xf numFmtId="0" fontId="33" fillId="0" borderId="187" xfId="1" applyFont="1" applyBorder="1" applyAlignment="1">
      <alignment horizontal="justify" vertical="center" wrapText="1"/>
    </xf>
    <xf numFmtId="0" fontId="33" fillId="3" borderId="187" xfId="1" applyFont="1" applyFill="1" applyBorder="1" applyAlignment="1">
      <alignment horizontal="justify" vertical="center" wrapText="1"/>
    </xf>
    <xf numFmtId="9" fontId="23" fillId="6" borderId="167" xfId="1" applyNumberFormat="1" applyFont="1" applyFill="1" applyBorder="1" applyAlignment="1">
      <alignment vertical="center" wrapText="1"/>
    </xf>
    <xf numFmtId="14" fontId="33" fillId="3" borderId="147" xfId="1" applyNumberFormat="1" applyFont="1" applyFill="1" applyBorder="1" applyAlignment="1">
      <alignment horizontal="center" vertical="center" wrapText="1"/>
    </xf>
    <xf numFmtId="14" fontId="33" fillId="3" borderId="210" xfId="1" applyNumberFormat="1" applyFont="1" applyFill="1" applyBorder="1" applyAlignment="1">
      <alignment horizontal="center" vertical="center" wrapText="1"/>
    </xf>
    <xf numFmtId="9" fontId="32" fillId="38" borderId="206" xfId="3" applyFont="1" applyFill="1" applyBorder="1" applyAlignment="1">
      <alignment horizontal="center" vertical="center"/>
    </xf>
    <xf numFmtId="9" fontId="35" fillId="38" borderId="207" xfId="3" applyFont="1" applyFill="1" applyBorder="1" applyAlignment="1">
      <alignment horizontal="center" vertical="center"/>
    </xf>
    <xf numFmtId="0" fontId="112" fillId="41" borderId="172" xfId="0" applyFont="1" applyFill="1" applyBorder="1" applyAlignment="1">
      <alignment horizontal="center" vertical="center" wrapText="1"/>
    </xf>
    <xf numFmtId="0" fontId="111" fillId="41" borderId="172" xfId="0" applyFont="1" applyFill="1" applyBorder="1" applyAlignment="1">
      <alignment horizontal="left" vertical="center" wrapText="1"/>
    </xf>
    <xf numFmtId="0" fontId="111" fillId="41" borderId="172" xfId="0" applyFont="1" applyFill="1" applyBorder="1" applyAlignment="1">
      <alignment horizontal="center" vertical="center" wrapText="1"/>
    </xf>
    <xf numFmtId="0" fontId="21" fillId="3" borderId="189" xfId="1" applyFont="1" applyFill="1" applyBorder="1" applyAlignment="1">
      <alignment horizontal="center" vertical="center"/>
    </xf>
    <xf numFmtId="0" fontId="21" fillId="3" borderId="189" xfId="1" applyFont="1" applyFill="1" applyBorder="1" applyAlignment="1">
      <alignment horizontal="center" vertical="center" wrapText="1"/>
    </xf>
    <xf numFmtId="9" fontId="46" fillId="32" borderId="187" xfId="3" applyFont="1" applyFill="1" applyBorder="1" applyAlignment="1">
      <alignment horizontal="center" vertical="center"/>
    </xf>
    <xf numFmtId="9" fontId="32" fillId="3" borderId="215" xfId="0" applyNumberFormat="1" applyFont="1" applyFill="1" applyBorder="1" applyAlignment="1">
      <alignment horizontal="center" vertical="center"/>
    </xf>
    <xf numFmtId="9" fontId="127" fillId="60" borderId="216" xfId="0" applyNumberFormat="1" applyFont="1" applyFill="1" applyBorder="1" applyAlignment="1">
      <alignment horizontal="center" vertical="center"/>
    </xf>
    <xf numFmtId="0" fontId="36" fillId="2" borderId="215" xfId="1" applyFont="1" applyFill="1" applyBorder="1" applyAlignment="1">
      <alignment horizontal="center" vertical="center" wrapText="1"/>
    </xf>
    <xf numFmtId="0" fontId="35" fillId="2" borderId="215" xfId="1" applyFont="1" applyFill="1" applyBorder="1" applyAlignment="1">
      <alignment horizontal="justify" vertical="center" wrapText="1"/>
    </xf>
    <xf numFmtId="14" fontId="35" fillId="2" borderId="213" xfId="1" applyNumberFormat="1" applyFont="1" applyFill="1" applyBorder="1" applyAlignment="1">
      <alignment horizontal="center" vertical="center" wrapText="1"/>
    </xf>
    <xf numFmtId="164" fontId="33" fillId="36" borderId="213" xfId="1" applyNumberFormat="1" applyFont="1" applyFill="1" applyBorder="1" applyAlignment="1">
      <alignment horizontal="center" vertical="center" wrapText="1"/>
    </xf>
    <xf numFmtId="164" fontId="33" fillId="36" borderId="212" xfId="1" applyNumberFormat="1" applyFont="1" applyFill="1" applyBorder="1" applyAlignment="1">
      <alignment horizontal="center" vertical="center" wrapText="1"/>
    </xf>
    <xf numFmtId="0" fontId="36" fillId="0" borderId="187" xfId="1" applyFont="1" applyBorder="1" applyAlignment="1">
      <alignment horizontal="center" vertical="center" wrapText="1"/>
    </xf>
    <xf numFmtId="14" fontId="33" fillId="2" borderId="147" xfId="1" applyNumberFormat="1" applyFont="1" applyFill="1" applyBorder="1" applyAlignment="1">
      <alignment horizontal="center" vertical="center" wrapText="1"/>
    </xf>
    <xf numFmtId="9" fontId="34" fillId="35" borderId="187" xfId="1" applyNumberFormat="1" applyFont="1" applyFill="1" applyBorder="1" applyAlignment="1">
      <alignment horizontal="center" vertical="center" wrapText="1"/>
    </xf>
    <xf numFmtId="164" fontId="34" fillId="35" borderId="188" xfId="1" applyNumberFormat="1" applyFont="1" applyFill="1" applyBorder="1" applyAlignment="1">
      <alignment horizontal="center" vertical="center" wrapText="1"/>
    </xf>
    <xf numFmtId="9" fontId="49" fillId="32" borderId="187" xfId="3" applyFont="1" applyFill="1" applyBorder="1" applyAlignment="1">
      <alignment horizontal="center" vertical="center" wrapText="1"/>
    </xf>
    <xf numFmtId="0" fontId="19" fillId="38" borderId="187" xfId="0" applyFont="1" applyFill="1" applyBorder="1" applyAlignment="1">
      <alignment horizontal="justify" vertical="center"/>
    </xf>
    <xf numFmtId="0" fontId="35" fillId="3" borderId="187" xfId="0" applyFont="1" applyFill="1" applyBorder="1" applyAlignment="1">
      <alignment vertical="center" wrapText="1"/>
    </xf>
    <xf numFmtId="0" fontId="36" fillId="3" borderId="187" xfId="0" applyFont="1" applyFill="1" applyBorder="1" applyAlignment="1">
      <alignment horizontal="center" vertical="center" wrapText="1"/>
    </xf>
    <xf numFmtId="0" fontId="32" fillId="3" borderId="147" xfId="0" applyFont="1" applyFill="1" applyBorder="1" applyAlignment="1">
      <alignment horizontal="center" vertical="center"/>
    </xf>
    <xf numFmtId="14" fontId="33" fillId="0" borderId="147" xfId="1" applyNumberFormat="1" applyFont="1" applyBorder="1" applyAlignment="1">
      <alignment horizontal="center" vertical="center" wrapText="1"/>
    </xf>
    <xf numFmtId="9" fontId="34" fillId="6" borderId="189" xfId="1" applyNumberFormat="1" applyFont="1" applyFill="1" applyBorder="1" applyAlignment="1">
      <alignment horizontal="center" vertical="center" wrapText="1"/>
    </xf>
    <xf numFmtId="9" fontId="34" fillId="6" borderId="187" xfId="1" applyNumberFormat="1" applyFont="1" applyFill="1" applyBorder="1" applyAlignment="1">
      <alignment horizontal="center" vertical="center" wrapText="1"/>
    </xf>
    <xf numFmtId="164" fontId="34" fillId="35" borderId="187" xfId="1" applyNumberFormat="1" applyFont="1" applyFill="1" applyBorder="1" applyAlignment="1">
      <alignment horizontal="center" vertical="center" wrapText="1"/>
    </xf>
    <xf numFmtId="9" fontId="34" fillId="26" borderId="187" xfId="1" applyNumberFormat="1" applyFont="1" applyFill="1" applyBorder="1" applyAlignment="1">
      <alignment horizontal="center" vertical="center" wrapText="1"/>
    </xf>
    <xf numFmtId="0" fontId="35" fillId="0" borderId="187" xfId="0" applyFont="1" applyBorder="1" applyAlignment="1">
      <alignment vertical="center" wrapText="1"/>
    </xf>
    <xf numFmtId="0" fontId="35" fillId="0" borderId="187" xfId="0" applyFont="1" applyBorder="1" applyAlignment="1">
      <alignment horizontal="left" vertical="center" wrapText="1"/>
    </xf>
    <xf numFmtId="0" fontId="36" fillId="0" borderId="187" xfId="0" applyFont="1" applyBorder="1" applyAlignment="1">
      <alignment horizontal="center" vertical="center" wrapText="1"/>
    </xf>
    <xf numFmtId="0" fontId="35" fillId="2" borderId="147" xfId="1" applyFont="1" applyFill="1" applyBorder="1" applyAlignment="1">
      <alignment horizontal="center" vertical="center" wrapText="1"/>
    </xf>
    <xf numFmtId="9" fontId="46" fillId="32" borderId="218" xfId="3" applyFont="1" applyFill="1" applyBorder="1" applyAlignment="1">
      <alignment horizontal="center" vertical="center" wrapText="1"/>
    </xf>
    <xf numFmtId="9" fontId="46" fillId="32" borderId="220" xfId="3" applyFont="1" applyFill="1" applyBorder="1" applyAlignment="1">
      <alignment horizontal="center" vertical="center" wrapText="1"/>
    </xf>
    <xf numFmtId="9" fontId="19" fillId="38" borderId="13" xfId="3" applyFont="1" applyFill="1" applyBorder="1" applyAlignment="1">
      <alignment horizontal="center" vertical="center"/>
    </xf>
    <xf numFmtId="0" fontId="36" fillId="3" borderId="187" xfId="1" applyFont="1" applyFill="1" applyBorder="1" applyAlignment="1">
      <alignment horizontal="center" vertical="center" wrapText="1"/>
    </xf>
    <xf numFmtId="0" fontId="35" fillId="3" borderId="187" xfId="1" applyFont="1" applyFill="1" applyBorder="1" applyAlignment="1">
      <alignment horizontal="justify" vertical="center" wrapText="1"/>
    </xf>
    <xf numFmtId="14" fontId="35" fillId="3" borderId="210" xfId="1" applyNumberFormat="1" applyFont="1" applyFill="1" applyBorder="1" applyAlignment="1">
      <alignment horizontal="center" vertical="center" wrapText="1"/>
    </xf>
    <xf numFmtId="9" fontId="35" fillId="0" borderId="187" xfId="3" applyFont="1" applyFill="1" applyBorder="1" applyAlignment="1">
      <alignment horizontal="center" vertical="center"/>
    </xf>
    <xf numFmtId="9" fontId="34" fillId="35" borderId="187" xfId="3" applyFont="1" applyFill="1" applyBorder="1" applyAlignment="1">
      <alignment horizontal="center" vertical="center" wrapText="1"/>
    </xf>
    <xf numFmtId="0" fontId="35" fillId="3" borderId="210" xfId="1" applyFont="1" applyFill="1" applyBorder="1" applyAlignment="1">
      <alignment horizontal="center" vertical="center" wrapText="1"/>
    </xf>
    <xf numFmtId="9" fontId="35" fillId="38" borderId="189" xfId="3" applyFont="1" applyFill="1" applyBorder="1" applyAlignment="1">
      <alignment horizontal="center" vertical="center" wrapText="1"/>
    </xf>
    <xf numFmtId="0" fontId="35" fillId="0" borderId="187" xfId="0" applyFont="1" applyBorder="1" applyAlignment="1">
      <alignment horizontal="justify" vertical="center" wrapText="1"/>
    </xf>
    <xf numFmtId="0" fontId="35" fillId="0" borderId="210" xfId="0" applyFont="1" applyBorder="1" applyAlignment="1">
      <alignment horizontal="center" vertical="center"/>
    </xf>
    <xf numFmtId="9" fontId="32" fillId="38" borderId="187" xfId="3" applyFont="1" applyFill="1" applyBorder="1" applyAlignment="1">
      <alignment horizontal="center" vertical="center"/>
    </xf>
    <xf numFmtId="0" fontId="35" fillId="0" borderId="210" xfId="1" applyFont="1" applyBorder="1" applyAlignment="1">
      <alignment horizontal="center" vertical="center" wrapText="1"/>
    </xf>
    <xf numFmtId="9" fontId="35" fillId="38" borderId="226" xfId="3" applyFont="1" applyFill="1" applyBorder="1" applyAlignment="1">
      <alignment horizontal="center" vertical="center" wrapText="1"/>
    </xf>
    <xf numFmtId="165" fontId="35" fillId="3" borderId="228" xfId="1" applyNumberFormat="1" applyFont="1" applyFill="1" applyBorder="1" applyAlignment="1">
      <alignment horizontal="center" vertical="center" wrapText="1"/>
    </xf>
    <xf numFmtId="165" fontId="35" fillId="3" borderId="229" xfId="1" applyNumberFormat="1" applyFont="1" applyFill="1" applyBorder="1" applyAlignment="1">
      <alignment horizontal="center" vertical="center" wrapText="1"/>
    </xf>
    <xf numFmtId="165" fontId="35" fillId="0" borderId="228" xfId="1" applyNumberFormat="1" applyFont="1" applyBorder="1" applyAlignment="1">
      <alignment horizontal="center" vertical="center" wrapText="1"/>
    </xf>
    <xf numFmtId="165" fontId="35" fillId="0" borderId="229" xfId="1" applyNumberFormat="1" applyFont="1" applyBorder="1" applyAlignment="1">
      <alignment horizontal="center" vertical="center" wrapText="1"/>
    </xf>
    <xf numFmtId="0" fontId="34" fillId="2" borderId="226" xfId="1" applyFont="1" applyFill="1" applyBorder="1" applyAlignment="1">
      <alignment horizontal="center" vertical="center" wrapText="1"/>
    </xf>
    <xf numFmtId="166" fontId="35" fillId="3" borderId="228" xfId="1" applyNumberFormat="1" applyFont="1" applyFill="1" applyBorder="1" applyAlignment="1">
      <alignment horizontal="center" vertical="center" wrapText="1"/>
    </xf>
    <xf numFmtId="9" fontId="35" fillId="38" borderId="228" xfId="3" applyFont="1" applyFill="1" applyBorder="1" applyAlignment="1">
      <alignment horizontal="justify" vertical="center" wrapText="1"/>
    </xf>
    <xf numFmtId="166" fontId="35" fillId="3" borderId="229" xfId="1" applyNumberFormat="1" applyFont="1" applyFill="1" applyBorder="1" applyAlignment="1">
      <alignment horizontal="center" vertical="center" wrapText="1"/>
    </xf>
    <xf numFmtId="0" fontId="33" fillId="2" borderId="226" xfId="1" applyFont="1" applyFill="1" applyBorder="1" applyAlignment="1">
      <alignment horizontal="justify" vertical="center" wrapText="1"/>
    </xf>
    <xf numFmtId="0" fontId="34" fillId="3" borderId="226" xfId="1" applyFont="1" applyFill="1" applyBorder="1" applyAlignment="1">
      <alignment horizontal="center" vertical="center" wrapText="1"/>
    </xf>
    <xf numFmtId="0" fontId="34" fillId="0" borderId="226" xfId="1" applyFont="1" applyBorder="1" applyAlignment="1">
      <alignment horizontal="center" vertical="center" wrapText="1"/>
    </xf>
    <xf numFmtId="167" fontId="35" fillId="0" borderId="228" xfId="1" applyNumberFormat="1" applyFont="1" applyBorder="1" applyAlignment="1">
      <alignment horizontal="center" vertical="center" wrapText="1"/>
    </xf>
    <xf numFmtId="167" fontId="35" fillId="0" borderId="229" xfId="1" applyNumberFormat="1" applyFont="1" applyBorder="1" applyAlignment="1">
      <alignment horizontal="center" vertical="center" wrapText="1"/>
    </xf>
    <xf numFmtId="0" fontId="101" fillId="3" borderId="226" xfId="0" applyFont="1" applyFill="1" applyBorder="1" applyAlignment="1">
      <alignment horizontal="center" vertical="center" wrapText="1"/>
    </xf>
    <xf numFmtId="0" fontId="32" fillId="3" borderId="226" xfId="0" applyFont="1" applyFill="1" applyBorder="1" applyAlignment="1">
      <alignment horizontal="justify" vertical="center" wrapText="1"/>
    </xf>
    <xf numFmtId="0" fontId="32" fillId="3" borderId="228" xfId="0" applyFont="1" applyFill="1" applyBorder="1" applyAlignment="1">
      <alignment horizontal="center" vertical="center" wrapText="1"/>
    </xf>
    <xf numFmtId="0" fontId="32" fillId="3" borderId="229" xfId="0" applyFont="1" applyFill="1" applyBorder="1" applyAlignment="1">
      <alignment horizontal="center" vertical="center" wrapText="1"/>
    </xf>
    <xf numFmtId="0" fontId="34" fillId="2" borderId="227" xfId="1" applyFont="1" applyFill="1" applyBorder="1" applyAlignment="1">
      <alignment horizontal="center" vertical="center" wrapText="1"/>
    </xf>
    <xf numFmtId="0" fontId="33" fillId="3" borderId="226" xfId="1" applyFont="1" applyFill="1" applyBorder="1" applyAlignment="1">
      <alignment horizontal="justify" vertical="center" wrapText="1"/>
    </xf>
    <xf numFmtId="0" fontId="21" fillId="3" borderId="227" xfId="1" applyFont="1" applyFill="1" applyBorder="1" applyAlignment="1">
      <alignment horizontal="left" vertical="center" wrapText="1"/>
    </xf>
    <xf numFmtId="0" fontId="21" fillId="3" borderId="231" xfId="1" applyFont="1" applyFill="1" applyBorder="1" applyAlignment="1">
      <alignment horizontal="left" vertical="center" wrapText="1"/>
    </xf>
    <xf numFmtId="9" fontId="46" fillId="32" borderId="189" xfId="3" applyFont="1" applyFill="1" applyBorder="1" applyAlignment="1">
      <alignment horizontal="center" vertical="center"/>
    </xf>
    <xf numFmtId="0" fontId="101" fillId="0" borderId="187" xfId="0" applyFont="1" applyBorder="1" applyAlignment="1">
      <alignment horizontal="center" vertical="center" wrapText="1"/>
    </xf>
    <xf numFmtId="0" fontId="32" fillId="3" borderId="187" xfId="0" applyFont="1" applyFill="1" applyBorder="1" applyAlignment="1">
      <alignment horizontal="center" vertical="center" wrapText="1"/>
    </xf>
    <xf numFmtId="0" fontId="32" fillId="3" borderId="189" xfId="0" applyFont="1" applyFill="1" applyBorder="1" applyAlignment="1">
      <alignment horizontal="center" vertical="center" wrapText="1"/>
    </xf>
    <xf numFmtId="0" fontId="35" fillId="3" borderId="187" xfId="0" applyFont="1" applyFill="1" applyBorder="1" applyAlignment="1">
      <alignment horizontal="justify" vertical="center" wrapText="1"/>
    </xf>
    <xf numFmtId="0" fontId="35" fillId="3" borderId="187" xfId="0" applyFont="1" applyFill="1" applyBorder="1" applyAlignment="1">
      <alignment horizontal="center" vertical="center" wrapText="1"/>
    </xf>
    <xf numFmtId="0" fontId="35" fillId="3" borderId="189" xfId="0" applyFont="1" applyFill="1" applyBorder="1" applyAlignment="1">
      <alignment horizontal="center" vertical="center" wrapText="1"/>
    </xf>
    <xf numFmtId="0" fontId="90" fillId="37" borderId="233" xfId="0" applyFont="1" applyFill="1" applyBorder="1" applyAlignment="1">
      <alignment horizontal="center" vertical="center" wrapText="1"/>
    </xf>
    <xf numFmtId="0" fontId="90" fillId="37" borderId="187" xfId="0" applyFont="1" applyFill="1" applyBorder="1" applyAlignment="1">
      <alignment horizontal="center" vertical="center" wrapText="1"/>
    </xf>
    <xf numFmtId="0" fontId="92" fillId="3" borderId="214" xfId="0" applyFont="1" applyFill="1" applyBorder="1" applyAlignment="1">
      <alignment horizontal="center" vertical="center" wrapText="1"/>
    </xf>
    <xf numFmtId="9" fontId="92" fillId="3" borderId="187" xfId="0" applyNumberFormat="1" applyFont="1" applyFill="1" applyBorder="1" applyAlignment="1">
      <alignment horizontal="center" vertical="center" wrapText="1"/>
    </xf>
    <xf numFmtId="9" fontId="93" fillId="60" borderId="187" xfId="0" applyNumberFormat="1" applyFont="1" applyFill="1" applyBorder="1" applyAlignment="1">
      <alignment horizontal="center" vertical="center" wrapText="1"/>
    </xf>
    <xf numFmtId="0" fontId="91" fillId="37" borderId="214" xfId="0" applyFont="1" applyFill="1" applyBorder="1" applyAlignment="1">
      <alignment horizontal="center" vertical="center" wrapText="1"/>
    </xf>
    <xf numFmtId="9" fontId="91" fillId="37" borderId="187" xfId="3" applyFont="1" applyFill="1" applyBorder="1" applyAlignment="1">
      <alignment horizontal="center" vertical="center" wrapText="1"/>
    </xf>
    <xf numFmtId="0" fontId="61" fillId="3" borderId="152" xfId="5" applyFont="1" applyFill="1" applyBorder="1" applyAlignment="1">
      <alignment horizontal="center" vertical="center"/>
    </xf>
    <xf numFmtId="0" fontId="52" fillId="32" borderId="187" xfId="6" applyFont="1" applyFill="1" applyBorder="1" applyAlignment="1" applyProtection="1">
      <alignment horizontal="center" vertical="center" wrapText="1"/>
    </xf>
    <xf numFmtId="0" fontId="62" fillId="47" borderId="187" xfId="6" applyFont="1" applyFill="1" applyBorder="1" applyAlignment="1" applyProtection="1">
      <alignment vertical="center" wrapText="1"/>
      <protection locked="0"/>
    </xf>
    <xf numFmtId="0" fontId="53" fillId="44" borderId="189" xfId="6" applyFont="1" applyFill="1" applyBorder="1" applyAlignment="1" applyProtection="1">
      <alignment horizontal="center" vertical="center" wrapText="1"/>
      <protection locked="0"/>
    </xf>
    <xf numFmtId="0" fontId="62" fillId="31" borderId="187" xfId="6" applyFont="1" applyFill="1" applyBorder="1" applyAlignment="1" applyProtection="1">
      <alignment horizontal="center" vertical="center" wrapText="1"/>
      <protection locked="0"/>
    </xf>
    <xf numFmtId="0" fontId="53" fillId="47" borderId="187" xfId="6" applyFont="1" applyFill="1" applyBorder="1" applyAlignment="1" applyProtection="1">
      <alignment horizontal="center" vertical="center" wrapText="1"/>
      <protection locked="0"/>
    </xf>
    <xf numFmtId="0" fontId="53" fillId="32" borderId="213" xfId="6" applyFont="1" applyFill="1" applyBorder="1" applyAlignment="1" applyProtection="1">
      <alignment horizontal="center" vertical="center" wrapText="1"/>
      <protection locked="0"/>
    </xf>
    <xf numFmtId="0" fontId="53" fillId="42" borderId="188" xfId="6" applyFont="1" applyFill="1" applyBorder="1" applyAlignment="1" applyProtection="1">
      <alignment horizontal="center" vertical="center" wrapText="1"/>
      <protection locked="0"/>
    </xf>
    <xf numFmtId="0" fontId="62" fillId="3" borderId="187" xfId="6" applyFont="1" applyFill="1" applyBorder="1" applyAlignment="1" applyProtection="1">
      <alignment horizontal="center" vertical="center" wrapText="1"/>
      <protection locked="0"/>
    </xf>
    <xf numFmtId="1" fontId="53" fillId="44" borderId="187" xfId="7" applyNumberFormat="1" applyFont="1" applyFill="1" applyBorder="1" applyAlignment="1" applyProtection="1">
      <alignment horizontal="center" vertical="center"/>
    </xf>
    <xf numFmtId="0" fontId="74" fillId="3" borderId="189" xfId="5" applyFont="1" applyFill="1" applyBorder="1" applyAlignment="1">
      <alignment horizontal="center" vertical="center" wrapText="1"/>
    </xf>
    <xf numFmtId="0" fontId="74" fillId="3" borderId="187" xfId="5" applyFont="1" applyFill="1" applyBorder="1" applyAlignment="1">
      <alignment horizontal="center" vertical="center" wrapText="1"/>
    </xf>
    <xf numFmtId="0" fontId="74" fillId="45" borderId="187" xfId="5" applyFont="1" applyFill="1" applyBorder="1" applyAlignment="1">
      <alignment horizontal="center" vertical="center" wrapText="1"/>
    </xf>
    <xf numFmtId="0" fontId="74" fillId="52" borderId="187" xfId="5" applyFont="1" applyFill="1" applyBorder="1" applyAlignment="1">
      <alignment horizontal="center" vertical="center" wrapText="1"/>
    </xf>
    <xf numFmtId="0" fontId="74" fillId="52" borderId="188" xfId="5" applyFont="1" applyFill="1" applyBorder="1" applyAlignment="1">
      <alignment horizontal="center" vertical="center" wrapText="1"/>
    </xf>
    <xf numFmtId="0" fontId="25" fillId="59" borderId="189" xfId="2" applyFont="1" applyFill="1" applyBorder="1" applyProtection="1">
      <protection locked="0"/>
    </xf>
    <xf numFmtId="0" fontId="25" fillId="59" borderId="187" xfId="2" applyFont="1" applyFill="1" applyBorder="1" applyProtection="1">
      <protection locked="0"/>
    </xf>
    <xf numFmtId="0" fontId="25" fillId="59" borderId="188" xfId="2" applyFont="1" applyFill="1" applyBorder="1" applyProtection="1">
      <protection locked="0"/>
    </xf>
    <xf numFmtId="0" fontId="74" fillId="35" borderId="187" xfId="5" applyFont="1" applyFill="1" applyBorder="1" applyAlignment="1">
      <alignment horizontal="center" vertical="center" wrapText="1"/>
    </xf>
    <xf numFmtId="0" fontId="61" fillId="3" borderId="153" xfId="5" applyFont="1" applyFill="1" applyBorder="1" applyAlignment="1" applyProtection="1">
      <alignment horizontal="center" vertical="center"/>
      <protection locked="0"/>
    </xf>
    <xf numFmtId="0" fontId="53" fillId="32" borderId="187" xfId="6" applyFont="1" applyFill="1" applyBorder="1" applyAlignment="1" applyProtection="1">
      <alignment horizontal="center" vertical="center" wrapText="1"/>
      <protection locked="0"/>
    </xf>
    <xf numFmtId="1" fontId="53" fillId="44" borderId="188" xfId="7" applyNumberFormat="1" applyFont="1" applyFill="1" applyBorder="1" applyAlignment="1" applyProtection="1">
      <alignment horizontal="center" vertical="center"/>
    </xf>
    <xf numFmtId="0" fontId="62" fillId="3" borderId="189" xfId="5" applyFont="1" applyFill="1" applyBorder="1" applyAlignment="1">
      <alignment horizontal="center" vertical="center" wrapText="1"/>
    </xf>
    <xf numFmtId="0" fontId="62" fillId="3" borderId="187" xfId="5" applyFont="1" applyFill="1" applyBorder="1" applyAlignment="1">
      <alignment horizontal="center" vertical="center" wrapText="1"/>
    </xf>
    <xf numFmtId="0" fontId="62" fillId="45" borderId="187" xfId="5" applyFont="1" applyFill="1" applyBorder="1" applyAlignment="1">
      <alignment horizontal="center" vertical="center" wrapText="1"/>
    </xf>
    <xf numFmtId="0" fontId="62" fillId="52" borderId="187" xfId="5" applyFont="1" applyFill="1" applyBorder="1" applyAlignment="1">
      <alignment horizontal="center" vertical="center" wrapText="1"/>
    </xf>
    <xf numFmtId="0" fontId="62" fillId="52" borderId="188" xfId="5" applyFont="1" applyFill="1" applyBorder="1" applyAlignment="1">
      <alignment horizontal="center" vertical="center" wrapText="1"/>
    </xf>
    <xf numFmtId="0" fontId="50" fillId="59" borderId="189" xfId="2" applyFont="1" applyFill="1" applyBorder="1" applyProtection="1">
      <protection locked="0"/>
    </xf>
    <xf numFmtId="0" fontId="50" fillId="59" borderId="187" xfId="2" applyFont="1" applyFill="1" applyBorder="1" applyProtection="1">
      <protection locked="0"/>
    </xf>
    <xf numFmtId="0" fontId="50" fillId="59" borderId="188" xfId="2" applyFont="1" applyFill="1" applyBorder="1" applyProtection="1">
      <protection locked="0"/>
    </xf>
    <xf numFmtId="0" fontId="59" fillId="59" borderId="189" xfId="2" applyFont="1" applyFill="1" applyBorder="1" applyProtection="1">
      <protection locked="0"/>
    </xf>
    <xf numFmtId="0" fontId="59" fillId="59" borderId="187" xfId="2" applyFont="1" applyFill="1" applyBorder="1" applyProtection="1">
      <protection locked="0"/>
    </xf>
    <xf numFmtId="0" fontId="59" fillId="59" borderId="188" xfId="2" applyFont="1" applyFill="1" applyBorder="1" applyProtection="1">
      <protection locked="0"/>
    </xf>
    <xf numFmtId="0" fontId="40" fillId="47" borderId="187" xfId="6" applyFont="1" applyFill="1" applyBorder="1" applyAlignment="1" applyProtection="1">
      <alignment vertical="center" wrapText="1"/>
      <protection locked="0"/>
    </xf>
    <xf numFmtId="0" fontId="73" fillId="44" borderId="189" xfId="6" applyFont="1" applyFill="1" applyBorder="1" applyAlignment="1" applyProtection="1">
      <alignment horizontal="center" vertical="center" wrapText="1"/>
      <protection locked="0"/>
    </xf>
    <xf numFmtId="0" fontId="40" fillId="3" borderId="187" xfId="6" applyFont="1" applyFill="1" applyBorder="1" applyAlignment="1" applyProtection="1">
      <alignment horizontal="center" vertical="center" wrapText="1"/>
      <protection locked="0"/>
    </xf>
    <xf numFmtId="0" fontId="72" fillId="3" borderId="152" xfId="5" applyFont="1" applyFill="1" applyBorder="1" applyAlignment="1" applyProtection="1">
      <alignment horizontal="center" vertical="center"/>
      <protection locked="0"/>
    </xf>
    <xf numFmtId="0" fontId="77" fillId="47" borderId="187" xfId="6" applyFont="1" applyFill="1" applyBorder="1" applyAlignment="1" applyProtection="1">
      <alignment vertical="center" wrapText="1"/>
      <protection locked="0"/>
    </xf>
    <xf numFmtId="9" fontId="32" fillId="0" borderId="0" xfId="3" applyFont="1" applyFill="1" applyBorder="1" applyAlignment="1">
      <alignment horizontal="justify" vertical="center" wrapText="1"/>
    </xf>
    <xf numFmtId="9" fontId="32" fillId="0" borderId="0" xfId="3" applyFont="1" applyFill="1" applyBorder="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wrapText="1"/>
    </xf>
    <xf numFmtId="164" fontId="33" fillId="3" borderId="65" xfId="1" applyNumberFormat="1" applyFont="1" applyFill="1" applyBorder="1" applyAlignment="1">
      <alignment horizontal="center" vertical="center" wrapText="1"/>
    </xf>
    <xf numFmtId="9" fontId="21" fillId="55" borderId="203" xfId="3" applyFont="1" applyFill="1" applyBorder="1" applyAlignment="1">
      <alignment horizontal="center" vertical="center" wrapText="1"/>
    </xf>
    <xf numFmtId="164" fontId="33" fillId="3" borderId="203" xfId="1" applyNumberFormat="1" applyFont="1" applyFill="1" applyBorder="1" applyAlignment="1">
      <alignment horizontal="center" vertical="center" wrapText="1"/>
    </xf>
    <xf numFmtId="164" fontId="33" fillId="36" borderId="203" xfId="1" applyNumberFormat="1" applyFont="1" applyFill="1" applyBorder="1" applyAlignment="1">
      <alignment vertical="center" wrapText="1"/>
    </xf>
    <xf numFmtId="0" fontId="32" fillId="3" borderId="0" xfId="0" applyFont="1" applyFill="1"/>
    <xf numFmtId="0" fontId="32" fillId="3" borderId="45" xfId="0" applyFont="1" applyFill="1" applyBorder="1" applyAlignment="1">
      <alignment horizontal="center" vertical="center" wrapText="1"/>
    </xf>
    <xf numFmtId="9" fontId="32" fillId="3" borderId="215" xfId="3" applyFont="1" applyFill="1" applyBorder="1" applyAlignment="1">
      <alignment horizontal="center" vertical="center"/>
    </xf>
    <xf numFmtId="9" fontId="127" fillId="60" borderId="216" xfId="3" applyFont="1" applyFill="1" applyBorder="1" applyAlignment="1">
      <alignment horizontal="center" vertical="center"/>
    </xf>
    <xf numFmtId="9" fontId="133" fillId="60" borderId="23" xfId="3" applyFont="1" applyFill="1" applyBorder="1" applyAlignment="1">
      <alignment horizontal="center" vertical="center"/>
    </xf>
    <xf numFmtId="9" fontId="35" fillId="0" borderId="244" xfId="3" applyFont="1" applyFill="1" applyBorder="1" applyAlignment="1">
      <alignment horizontal="center" vertical="center"/>
    </xf>
    <xf numFmtId="9" fontId="32" fillId="0" borderId="189" xfId="3" applyFont="1" applyFill="1" applyBorder="1" applyAlignment="1">
      <alignment horizontal="center" vertical="center"/>
    </xf>
    <xf numFmtId="9" fontId="35" fillId="0" borderId="188" xfId="3" applyFont="1" applyFill="1" applyBorder="1" applyAlignment="1">
      <alignment horizontal="justify" vertical="center"/>
    </xf>
    <xf numFmtId="9" fontId="19" fillId="38" borderId="215" xfId="3" applyFont="1" applyFill="1" applyBorder="1" applyAlignment="1">
      <alignment horizontal="center" vertical="center"/>
    </xf>
    <xf numFmtId="9" fontId="32" fillId="38" borderId="143" xfId="3" applyFont="1" applyFill="1" applyBorder="1" applyAlignment="1">
      <alignment horizontal="center" vertical="center"/>
    </xf>
    <xf numFmtId="9" fontId="35" fillId="38" borderId="215" xfId="3" applyFont="1" applyFill="1" applyBorder="1" applyAlignment="1">
      <alignment horizontal="center" vertical="center"/>
    </xf>
    <xf numFmtId="9" fontId="19" fillId="38" borderId="143" xfId="3" applyFont="1" applyFill="1" applyBorder="1" applyAlignment="1">
      <alignment horizontal="center" vertical="center"/>
    </xf>
    <xf numFmtId="0" fontId="32" fillId="38" borderId="215" xfId="0" applyFont="1" applyFill="1" applyBorder="1" applyAlignment="1">
      <alignment vertical="center" wrapText="1"/>
    </xf>
    <xf numFmtId="0" fontId="19" fillId="38" borderId="215" xfId="0" applyFont="1" applyFill="1" applyBorder="1" applyAlignment="1">
      <alignment horizontal="center" vertical="center"/>
    </xf>
    <xf numFmtId="9" fontId="35" fillId="38" borderId="187" xfId="3" applyFont="1" applyFill="1" applyBorder="1" applyAlignment="1">
      <alignment horizontal="justify" vertical="center"/>
    </xf>
    <xf numFmtId="9" fontId="32" fillId="38" borderId="13" xfId="3" applyFont="1" applyFill="1" applyBorder="1" applyAlignment="1">
      <alignment horizontal="center" vertical="center"/>
    </xf>
    <xf numFmtId="9" fontId="32" fillId="38" borderId="18" xfId="3" applyFont="1" applyFill="1" applyBorder="1" applyAlignment="1">
      <alignment horizontal="center" vertical="center"/>
    </xf>
    <xf numFmtId="9" fontId="32" fillId="38" borderId="54" xfId="3" applyFont="1" applyFill="1" applyBorder="1" applyAlignment="1">
      <alignment horizontal="center" vertical="center"/>
    </xf>
    <xf numFmtId="9" fontId="35" fillId="38" borderId="203" xfId="3" applyFont="1" applyFill="1" applyBorder="1" applyAlignment="1">
      <alignment horizontal="center" vertical="center"/>
    </xf>
    <xf numFmtId="9" fontId="32" fillId="38" borderId="203" xfId="3" applyFont="1" applyFill="1" applyBorder="1" applyAlignment="1">
      <alignment horizontal="center" vertical="center"/>
    </xf>
    <xf numFmtId="9" fontId="32" fillId="38" borderId="62" xfId="3" applyFont="1" applyFill="1" applyBorder="1" applyAlignment="1">
      <alignment horizontal="center" vertical="center"/>
    </xf>
    <xf numFmtId="9" fontId="35" fillId="38" borderId="29" xfId="3" applyFont="1" applyFill="1" applyBorder="1" applyAlignment="1">
      <alignment horizontal="justify" vertical="center"/>
    </xf>
    <xf numFmtId="9" fontId="32" fillId="38" borderId="226" xfId="3" applyFont="1" applyFill="1" applyBorder="1" applyAlignment="1">
      <alignment horizontal="center" vertical="center"/>
    </xf>
    <xf numFmtId="9" fontId="32" fillId="38" borderId="214" xfId="3" applyFont="1" applyFill="1" applyBorder="1" applyAlignment="1">
      <alignment horizontal="center" vertical="center"/>
    </xf>
    <xf numFmtId="9" fontId="35" fillId="38" borderId="228" xfId="3" applyFont="1" applyFill="1" applyBorder="1" applyAlignment="1">
      <alignment horizontal="justify" vertical="center"/>
    </xf>
    <xf numFmtId="0" fontId="32" fillId="38" borderId="226" xfId="0" applyFont="1" applyFill="1" applyBorder="1" applyAlignment="1">
      <alignment horizontal="justify" vertical="center" wrapText="1"/>
    </xf>
    <xf numFmtId="9" fontId="89" fillId="60" borderId="203" xfId="0" applyNumberFormat="1" applyFont="1" applyFill="1" applyBorder="1" applyAlignment="1">
      <alignment horizontal="center" vertical="center"/>
    </xf>
    <xf numFmtId="9" fontId="35" fillId="38" borderId="145" xfId="3" applyFont="1" applyFill="1" applyBorder="1" applyAlignment="1">
      <alignment horizontal="center" vertical="center"/>
    </xf>
    <xf numFmtId="9" fontId="32" fillId="38" borderId="215" xfId="3" applyFont="1" applyFill="1" applyBorder="1" applyAlignment="1">
      <alignment horizontal="center" vertical="center"/>
    </xf>
    <xf numFmtId="0" fontId="32" fillId="38" borderId="188" xfId="0" applyFont="1" applyFill="1" applyBorder="1" applyAlignment="1">
      <alignment horizontal="justify" vertical="center" wrapText="1"/>
    </xf>
    <xf numFmtId="0" fontId="32" fillId="38" borderId="20" xfId="0" applyFont="1" applyFill="1" applyBorder="1" applyAlignment="1">
      <alignment horizontal="justify" vertical="center" wrapText="1"/>
    </xf>
    <xf numFmtId="9" fontId="32" fillId="38" borderId="45" xfId="3" applyFont="1" applyFill="1" applyBorder="1" applyAlignment="1">
      <alignment horizontal="center" vertical="center"/>
    </xf>
    <xf numFmtId="9" fontId="35" fillId="38" borderId="54" xfId="3" applyFont="1" applyFill="1" applyBorder="1" applyAlignment="1">
      <alignment horizontal="center" vertical="center"/>
    </xf>
    <xf numFmtId="9" fontId="91" fillId="35" borderId="187" xfId="0" applyNumberFormat="1" applyFont="1" applyFill="1" applyBorder="1" applyAlignment="1">
      <alignment horizontal="center" vertical="center" wrapText="1"/>
    </xf>
    <xf numFmtId="9" fontId="93" fillId="60" borderId="114" xfId="3" applyFont="1" applyFill="1" applyBorder="1" applyAlignment="1">
      <alignment horizontal="center" vertical="center"/>
    </xf>
    <xf numFmtId="164" fontId="33" fillId="36" borderId="145" xfId="1" applyNumberFormat="1" applyFont="1" applyFill="1" applyBorder="1" applyAlignment="1">
      <alignment horizontal="center" vertical="center" wrapText="1"/>
    </xf>
    <xf numFmtId="9" fontId="35" fillId="38" borderId="14" xfId="3" applyFont="1" applyFill="1" applyBorder="1" applyAlignment="1">
      <alignment horizontal="justify" vertical="center"/>
    </xf>
    <xf numFmtId="164" fontId="33" fillId="36" borderId="203" xfId="1" applyNumberFormat="1" applyFont="1" applyFill="1" applyBorder="1" applyAlignment="1">
      <alignment horizontal="center" vertical="center" wrapText="1"/>
    </xf>
    <xf numFmtId="9" fontId="35" fillId="38" borderId="143" xfId="3" applyFont="1" applyFill="1" applyBorder="1" applyAlignment="1">
      <alignment horizontal="center" vertical="center"/>
    </xf>
    <xf numFmtId="9" fontId="34" fillId="6" borderId="215" xfId="1" applyNumberFormat="1" applyFont="1" applyFill="1" applyBorder="1" applyAlignment="1">
      <alignment horizontal="center" vertical="center" wrapText="1"/>
    </xf>
    <xf numFmtId="9" fontId="34" fillId="35" borderId="215" xfId="1" applyNumberFormat="1" applyFont="1" applyFill="1" applyBorder="1" applyAlignment="1">
      <alignment horizontal="center" vertical="center" wrapText="1"/>
    </xf>
    <xf numFmtId="9" fontId="21" fillId="55" borderId="215" xfId="3" applyFont="1" applyFill="1" applyBorder="1" applyAlignment="1">
      <alignment horizontal="center" vertical="center" wrapText="1"/>
    </xf>
    <xf numFmtId="164" fontId="34" fillId="35" borderId="216" xfId="1" applyNumberFormat="1" applyFont="1" applyFill="1" applyBorder="1" applyAlignment="1">
      <alignment horizontal="center" vertical="center" wrapText="1"/>
    </xf>
    <xf numFmtId="164" fontId="34" fillId="35" borderId="215" xfId="1" applyNumberFormat="1" applyFont="1" applyFill="1" applyBorder="1" applyAlignment="1">
      <alignment horizontal="center" vertical="center" wrapText="1"/>
    </xf>
    <xf numFmtId="165" fontId="35" fillId="3" borderId="248" xfId="1" applyNumberFormat="1" applyFont="1" applyFill="1" applyBorder="1" applyAlignment="1">
      <alignment horizontal="center" vertical="center" wrapText="1"/>
    </xf>
    <xf numFmtId="165" fontId="35" fillId="0" borderId="248" xfId="1" applyNumberFormat="1" applyFont="1" applyBorder="1" applyAlignment="1">
      <alignment horizontal="center" vertical="center" wrapText="1"/>
    </xf>
    <xf numFmtId="166" fontId="35" fillId="3" borderId="248" xfId="1" applyNumberFormat="1" applyFont="1" applyFill="1" applyBorder="1" applyAlignment="1">
      <alignment horizontal="center" vertical="center" wrapText="1"/>
    </xf>
    <xf numFmtId="9" fontId="21" fillId="52" borderId="215" xfId="3" applyFont="1" applyFill="1" applyBorder="1" applyAlignment="1">
      <alignment horizontal="center" vertical="center" wrapText="1"/>
    </xf>
    <xf numFmtId="167" fontId="35" fillId="0" borderId="248" xfId="1" applyNumberFormat="1" applyFont="1" applyBorder="1" applyAlignment="1">
      <alignment horizontal="center" vertical="center" wrapText="1"/>
    </xf>
    <xf numFmtId="0" fontId="32" fillId="3" borderId="248" xfId="0" applyFont="1" applyFill="1" applyBorder="1" applyAlignment="1">
      <alignment horizontal="center" vertical="center" wrapText="1"/>
    </xf>
    <xf numFmtId="166" fontId="35" fillId="3" borderId="249" xfId="1" applyNumberFormat="1" applyFont="1" applyFill="1" applyBorder="1" applyAlignment="1">
      <alignment horizontal="center" vertical="center" wrapText="1"/>
    </xf>
    <xf numFmtId="9" fontId="35" fillId="38" borderId="215" xfId="3" applyFont="1" applyFill="1" applyBorder="1" applyAlignment="1">
      <alignment horizontal="justify" vertical="center"/>
    </xf>
    <xf numFmtId="9" fontId="35" fillId="38" borderId="215" xfId="3" applyFont="1" applyFill="1" applyBorder="1" applyAlignment="1">
      <alignment horizontal="justify" vertical="center" wrapText="1"/>
    </xf>
    <xf numFmtId="9" fontId="35" fillId="0" borderId="215" xfId="3" applyFont="1" applyFill="1" applyBorder="1" applyAlignment="1">
      <alignment horizontal="center" vertical="center"/>
    </xf>
    <xf numFmtId="9" fontId="32" fillId="38" borderId="215" xfId="3" applyFont="1" applyFill="1" applyBorder="1" applyAlignment="1">
      <alignment horizontal="justify" vertical="center" wrapText="1"/>
    </xf>
    <xf numFmtId="9" fontId="127" fillId="52" borderId="216" xfId="0" applyNumberFormat="1" applyFont="1" applyFill="1" applyBorder="1" applyAlignment="1">
      <alignment horizontal="center" vertical="center"/>
    </xf>
    <xf numFmtId="14" fontId="35" fillId="3" borderId="213" xfId="1" applyNumberFormat="1" applyFont="1" applyFill="1" applyBorder="1" applyAlignment="1">
      <alignment horizontal="center" vertical="center" wrapText="1"/>
    </xf>
    <xf numFmtId="0" fontId="35" fillId="3" borderId="213" xfId="1" applyFont="1" applyFill="1" applyBorder="1" applyAlignment="1">
      <alignment horizontal="center" vertical="center" wrapText="1"/>
    </xf>
    <xf numFmtId="9" fontId="34" fillId="35" borderId="213" xfId="1" applyNumberFormat="1" applyFont="1" applyFill="1" applyBorder="1" applyAlignment="1">
      <alignment horizontal="center" vertical="center" wrapText="1"/>
    </xf>
    <xf numFmtId="0" fontId="35" fillId="0" borderId="213" xfId="1" applyFont="1" applyBorder="1" applyAlignment="1">
      <alignment horizontal="center" vertical="center" wrapText="1"/>
    </xf>
    <xf numFmtId="164" fontId="34" fillId="35" borderId="213" xfId="1" applyNumberFormat="1" applyFont="1" applyFill="1" applyBorder="1" applyAlignment="1">
      <alignment horizontal="center" vertical="center" wrapText="1"/>
    </xf>
    <xf numFmtId="164" fontId="33" fillId="3" borderId="248" xfId="1" applyNumberFormat="1" applyFont="1" applyFill="1" applyBorder="1" applyAlignment="1">
      <alignment horizontal="center" vertical="center" wrapText="1"/>
    </xf>
    <xf numFmtId="9" fontId="21" fillId="6" borderId="215" xfId="1" applyNumberFormat="1" applyFont="1" applyFill="1" applyBorder="1" applyAlignment="1">
      <alignment horizontal="center" vertical="center" wrapText="1"/>
    </xf>
    <xf numFmtId="164" fontId="21" fillId="35" borderId="215" xfId="1" applyNumberFormat="1" applyFont="1" applyFill="1" applyBorder="1" applyAlignment="1">
      <alignment horizontal="center" vertical="center" wrapText="1"/>
    </xf>
    <xf numFmtId="14" fontId="33" fillId="3" borderId="248" xfId="1" applyNumberFormat="1" applyFont="1" applyFill="1" applyBorder="1" applyAlignment="1">
      <alignment horizontal="center" vertical="center" wrapText="1"/>
    </xf>
    <xf numFmtId="164" fontId="21" fillId="35" borderId="213" xfId="1" applyNumberFormat="1" applyFont="1" applyFill="1" applyBorder="1" applyAlignment="1">
      <alignment horizontal="center" vertical="center" wrapText="1"/>
    </xf>
    <xf numFmtId="14" fontId="33" fillId="3" borderId="249" xfId="1" applyNumberFormat="1" applyFont="1" applyFill="1" applyBorder="1" applyAlignment="1">
      <alignment horizontal="center" vertical="center" wrapText="1"/>
    </xf>
    <xf numFmtId="9" fontId="92" fillId="3" borderId="147" xfId="0" applyNumberFormat="1" applyFont="1" applyFill="1" applyBorder="1" applyAlignment="1">
      <alignment horizontal="center" vertical="center" wrapText="1"/>
    </xf>
    <xf numFmtId="9" fontId="91" fillId="37" borderId="147" xfId="3" applyFont="1" applyFill="1" applyBorder="1" applyAlignment="1">
      <alignment horizontal="center" vertical="center" wrapText="1"/>
    </xf>
    <xf numFmtId="0" fontId="8" fillId="2" borderId="50" xfId="1" applyFont="1" applyFill="1" applyBorder="1" applyAlignment="1">
      <alignment horizontal="left" vertical="center" wrapText="1"/>
    </xf>
    <xf numFmtId="0" fontId="8" fillId="2" borderId="49"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1" fillId="2" borderId="24" xfId="1" applyFont="1" applyFill="1" applyBorder="1" applyAlignment="1">
      <alignment horizontal="center" vertical="center"/>
    </xf>
    <xf numFmtId="0" fontId="1" fillId="2" borderId="151" xfId="1" applyFont="1" applyFill="1" applyBorder="1" applyAlignment="1">
      <alignment horizontal="center" vertical="center"/>
    </xf>
    <xf numFmtId="0" fontId="1" fillId="2" borderId="161" xfId="1" applyFont="1" applyFill="1" applyBorder="1" applyAlignment="1">
      <alignment horizontal="center" vertical="center"/>
    </xf>
    <xf numFmtId="0" fontId="6" fillId="2" borderId="147" xfId="1" applyFont="1" applyFill="1" applyBorder="1" applyAlignment="1">
      <alignment horizontal="left" vertical="center"/>
    </xf>
    <xf numFmtId="0" fontId="6" fillId="2" borderId="149" xfId="1" applyFont="1" applyFill="1" applyBorder="1" applyAlignment="1">
      <alignment horizontal="left" vertical="center"/>
    </xf>
    <xf numFmtId="0" fontId="6" fillId="2" borderId="129" xfId="1" applyFont="1" applyFill="1" applyBorder="1" applyAlignment="1">
      <alignment horizontal="left" vertical="center"/>
    </xf>
    <xf numFmtId="0" fontId="1" fillId="2" borderId="146" xfId="1" applyFont="1" applyFill="1" applyBorder="1" applyAlignment="1">
      <alignment horizontal="center" vertical="center"/>
    </xf>
    <xf numFmtId="0" fontId="1" fillId="2" borderId="127" xfId="1" applyFont="1" applyFill="1" applyBorder="1" applyAlignment="1">
      <alignment horizontal="center" vertical="center"/>
    </xf>
    <xf numFmtId="14" fontId="1" fillId="2" borderId="146" xfId="1" applyNumberFormat="1" applyFont="1" applyFill="1" applyBorder="1" applyAlignment="1">
      <alignment horizontal="center" vertical="center"/>
    </xf>
    <xf numFmtId="14" fontId="1" fillId="2" borderId="127" xfId="1" applyNumberFormat="1" applyFont="1" applyFill="1" applyBorder="1" applyAlignment="1">
      <alignment horizontal="center" vertical="center"/>
    </xf>
    <xf numFmtId="0" fontId="8" fillId="2" borderId="147" xfId="1" applyFont="1" applyFill="1" applyBorder="1" applyAlignment="1">
      <alignment horizontal="left" vertical="top" wrapText="1"/>
    </xf>
    <xf numFmtId="0" fontId="8" fillId="2" borderId="149" xfId="1" applyFont="1" applyFill="1" applyBorder="1" applyAlignment="1">
      <alignment horizontal="left" vertical="top" wrapText="1"/>
    </xf>
    <xf numFmtId="0" fontId="8" fillId="2" borderId="129" xfId="1" applyFont="1" applyFill="1" applyBorder="1" applyAlignment="1">
      <alignment horizontal="left" vertical="top" wrapText="1"/>
    </xf>
    <xf numFmtId="0" fontId="8" fillId="3" borderId="147" xfId="1" applyFont="1" applyFill="1" applyBorder="1" applyAlignment="1">
      <alignment horizontal="left" vertical="top" wrapText="1"/>
    </xf>
    <xf numFmtId="0" fontId="8" fillId="3" borderId="149" xfId="1" applyFont="1" applyFill="1" applyBorder="1" applyAlignment="1">
      <alignment horizontal="left" vertical="top" wrapText="1"/>
    </xf>
    <xf numFmtId="0" fontId="8" fillId="3" borderId="129" xfId="1" applyFont="1" applyFill="1" applyBorder="1" applyAlignment="1">
      <alignment horizontal="left" vertical="top" wrapText="1"/>
    </xf>
    <xf numFmtId="0" fontId="6" fillId="4" borderId="27" xfId="1" applyFont="1" applyFill="1" applyBorder="1" applyAlignment="1">
      <alignment horizontal="center" vertical="center"/>
    </xf>
    <xf numFmtId="0" fontId="6" fillId="4" borderId="0" xfId="1" applyFont="1" applyFill="1" applyAlignment="1">
      <alignment horizontal="center" vertical="center"/>
    </xf>
    <xf numFmtId="0" fontId="6" fillId="4" borderId="5" xfId="1" applyFont="1" applyFill="1" applyBorder="1" applyAlignment="1">
      <alignment horizontal="center" vertical="center"/>
    </xf>
    <xf numFmtId="0" fontId="8" fillId="3" borderId="147" xfId="1" applyFont="1" applyFill="1" applyBorder="1" applyAlignment="1">
      <alignment vertical="center" wrapText="1"/>
    </xf>
    <xf numFmtId="0" fontId="8" fillId="3" borderId="167" xfId="1" applyFont="1" applyFill="1" applyBorder="1" applyAlignment="1">
      <alignment vertical="center" wrapText="1"/>
    </xf>
    <xf numFmtId="0" fontId="8" fillId="3" borderId="129" xfId="1" applyFont="1" applyFill="1" applyBorder="1" applyAlignment="1">
      <alignment vertical="center" wrapText="1"/>
    </xf>
    <xf numFmtId="0" fontId="8" fillId="3" borderId="146" xfId="1" applyFont="1" applyFill="1" applyBorder="1" applyAlignment="1">
      <alignment horizontal="left" vertical="center"/>
    </xf>
    <xf numFmtId="0" fontId="8" fillId="3" borderId="127" xfId="1" applyFont="1" applyFill="1" applyBorder="1" applyAlignment="1">
      <alignment horizontal="left" vertical="center"/>
    </xf>
    <xf numFmtId="0" fontId="8" fillId="3" borderId="15"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5" borderId="128" xfId="1" applyFont="1" applyFill="1" applyBorder="1" applyAlignment="1">
      <alignment horizontal="left" vertical="center" wrapText="1"/>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6" fillId="2" borderId="160" xfId="1" applyFont="1" applyFill="1" applyBorder="1" applyAlignment="1">
      <alignment horizontal="left" vertical="center"/>
    </xf>
    <xf numFmtId="0" fontId="6" fillId="2" borderId="151" xfId="1" applyFont="1" applyFill="1" applyBorder="1" applyAlignment="1">
      <alignment horizontal="left" vertical="center"/>
    </xf>
    <xf numFmtId="0" fontId="6" fillId="2" borderId="161" xfId="1" applyFont="1" applyFill="1" applyBorder="1" applyAlignment="1">
      <alignment horizontal="left" vertical="center"/>
    </xf>
    <xf numFmtId="0" fontId="1" fillId="2" borderId="147" xfId="1" applyFont="1" applyFill="1" applyBorder="1" applyAlignment="1">
      <alignment horizontal="center" vertical="center"/>
    </xf>
    <xf numFmtId="0" fontId="1" fillId="2" borderId="167" xfId="1" applyFont="1" applyFill="1" applyBorder="1" applyAlignment="1">
      <alignment horizontal="center" vertical="center"/>
    </xf>
    <xf numFmtId="0" fontId="1" fillId="2" borderId="129" xfId="1" applyFont="1" applyFill="1" applyBorder="1" applyAlignment="1">
      <alignment horizontal="center" vertical="center"/>
    </xf>
    <xf numFmtId="14" fontId="1" fillId="2" borderId="55" xfId="1" applyNumberFormat="1" applyFont="1" applyFill="1" applyBorder="1" applyAlignment="1">
      <alignment horizontal="center" vertical="center"/>
    </xf>
    <xf numFmtId="14" fontId="1" fillId="2" borderId="60" xfId="1" applyNumberFormat="1" applyFont="1" applyFill="1" applyBorder="1" applyAlignment="1">
      <alignment horizontal="center" vertical="center"/>
    </xf>
    <xf numFmtId="14" fontId="1" fillId="2" borderId="59" xfId="1" applyNumberFormat="1" applyFont="1" applyFill="1" applyBorder="1" applyAlignment="1">
      <alignment horizontal="center" vertical="center"/>
    </xf>
    <xf numFmtId="0" fontId="8" fillId="2" borderId="147" xfId="1" applyFont="1" applyFill="1" applyBorder="1" applyAlignment="1">
      <alignment horizontal="left" vertical="center" wrapText="1"/>
    </xf>
    <xf numFmtId="0" fontId="8" fillId="2" borderId="167" xfId="1" applyFont="1" applyFill="1" applyBorder="1" applyAlignment="1">
      <alignment horizontal="left" vertical="center" wrapText="1"/>
    </xf>
    <xf numFmtId="0" fontId="8" fillId="2" borderId="129" xfId="1" applyFont="1" applyFill="1" applyBorder="1" applyAlignment="1">
      <alignment horizontal="left" vertical="center" wrapText="1"/>
    </xf>
    <xf numFmtId="0" fontId="8" fillId="2" borderId="50" xfId="1" applyFont="1" applyFill="1" applyBorder="1" applyAlignment="1">
      <alignment horizontal="left" wrapText="1"/>
    </xf>
    <xf numFmtId="0" fontId="8" fillId="2" borderId="49" xfId="1" applyFont="1" applyFill="1" applyBorder="1" applyAlignment="1">
      <alignment horizontal="left" wrapText="1"/>
    </xf>
    <xf numFmtId="0" fontId="8" fillId="2" borderId="12" xfId="1" applyFont="1" applyFill="1" applyBorder="1" applyAlignment="1">
      <alignment horizontal="left" wrapText="1"/>
    </xf>
    <xf numFmtId="0" fontId="6" fillId="4" borderId="168" xfId="1" applyFont="1" applyFill="1" applyBorder="1" applyAlignment="1">
      <alignment horizontal="center" vertical="center" wrapText="1"/>
    </xf>
    <xf numFmtId="0" fontId="6" fillId="4" borderId="169" xfId="1" applyFont="1" applyFill="1" applyBorder="1" applyAlignment="1">
      <alignment horizontal="center" vertical="center" wrapText="1"/>
    </xf>
    <xf numFmtId="0" fontId="6" fillId="4" borderId="170" xfId="1" applyFont="1" applyFill="1" applyBorder="1" applyAlignment="1">
      <alignment horizontal="center" vertical="center" wrapText="1"/>
    </xf>
    <xf numFmtId="0" fontId="8" fillId="3" borderId="160" xfId="1" applyFont="1" applyFill="1" applyBorder="1" applyAlignment="1">
      <alignment horizontal="left" vertical="center" wrapText="1"/>
    </xf>
    <xf numFmtId="0" fontId="8" fillId="3" borderId="171" xfId="1" applyFont="1" applyFill="1" applyBorder="1" applyAlignment="1">
      <alignment horizontal="left" vertical="center" wrapText="1"/>
    </xf>
    <xf numFmtId="0" fontId="8" fillId="3" borderId="161"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16" fillId="3" borderId="172" xfId="2" applyFont="1" applyFill="1" applyBorder="1" applyAlignment="1">
      <alignment horizontal="center" vertical="center" wrapText="1"/>
    </xf>
    <xf numFmtId="0" fontId="16" fillId="3" borderId="173" xfId="2" applyFont="1" applyFill="1" applyBorder="1" applyAlignment="1">
      <alignment horizontal="center" vertical="center" wrapText="1"/>
    </xf>
    <xf numFmtId="0" fontId="16" fillId="3" borderId="174" xfId="2" applyFont="1" applyFill="1" applyBorder="1" applyAlignment="1">
      <alignment horizontal="center" vertical="center" wrapText="1"/>
    </xf>
    <xf numFmtId="0" fontId="16" fillId="3" borderId="175" xfId="2" applyFont="1" applyFill="1" applyBorder="1" applyAlignment="1">
      <alignment horizontal="center" vertical="center" wrapText="1"/>
    </xf>
    <xf numFmtId="0" fontId="15" fillId="15" borderId="172" xfId="2" applyFont="1" applyFill="1" applyBorder="1" applyAlignment="1">
      <alignment horizontal="left" vertical="center" wrapText="1"/>
    </xf>
    <xf numFmtId="0" fontId="15" fillId="15" borderId="173" xfId="2" applyFont="1" applyFill="1" applyBorder="1" applyAlignment="1">
      <alignment horizontal="left" vertical="center" wrapText="1"/>
    </xf>
    <xf numFmtId="0" fontId="15" fillId="15" borderId="172" xfId="2" applyFont="1" applyFill="1" applyBorder="1" applyAlignment="1">
      <alignment horizontal="center" vertical="center" wrapText="1"/>
    </xf>
    <xf numFmtId="0" fontId="15" fillId="15" borderId="173" xfId="2" applyFont="1" applyFill="1" applyBorder="1" applyAlignment="1">
      <alignment horizontal="center" vertical="center" wrapText="1"/>
    </xf>
    <xf numFmtId="0" fontId="15" fillId="15" borderId="176" xfId="2" applyFont="1" applyFill="1" applyBorder="1" applyAlignment="1">
      <alignment horizontal="center" vertical="center" wrapText="1"/>
    </xf>
    <xf numFmtId="0" fontId="15" fillId="15" borderId="178" xfId="2" applyFont="1" applyFill="1" applyBorder="1" applyAlignment="1">
      <alignment horizontal="center" vertical="center" wrapText="1"/>
    </xf>
    <xf numFmtId="0" fontId="8" fillId="5" borderId="32" xfId="1" applyFont="1" applyFill="1" applyBorder="1" applyAlignment="1">
      <alignment horizontal="left" vertical="center" wrapText="1"/>
    </xf>
    <xf numFmtId="0" fontId="8" fillId="5" borderId="34" xfId="1" applyFont="1" applyFill="1" applyBorder="1" applyAlignment="1">
      <alignment horizontal="left" vertical="center" wrapText="1"/>
    </xf>
    <xf numFmtId="14" fontId="6" fillId="2" borderId="147" xfId="1" applyNumberFormat="1" applyFont="1" applyFill="1" applyBorder="1" applyAlignment="1">
      <alignment horizontal="center" vertical="center"/>
    </xf>
    <xf numFmtId="14" fontId="6" fillId="2" borderId="167" xfId="1" applyNumberFormat="1" applyFont="1" applyFill="1" applyBorder="1" applyAlignment="1">
      <alignment horizontal="center" vertical="center"/>
    </xf>
    <xf numFmtId="14" fontId="6" fillId="2" borderId="129" xfId="1" applyNumberFormat="1" applyFont="1" applyFill="1" applyBorder="1" applyAlignment="1">
      <alignment horizontal="center" vertical="center"/>
    </xf>
    <xf numFmtId="0" fontId="1" fillId="3" borderId="148" xfId="1" applyFont="1" applyFill="1" applyBorder="1" applyAlignment="1">
      <alignment horizontal="center" vertical="center"/>
    </xf>
    <xf numFmtId="0" fontId="1" fillId="3" borderId="167" xfId="1" applyFont="1" applyFill="1" applyBorder="1" applyAlignment="1">
      <alignment horizontal="center" vertical="center"/>
    </xf>
    <xf numFmtId="0" fontId="1" fillId="3" borderId="129" xfId="1" applyFont="1" applyFill="1" applyBorder="1" applyAlignment="1">
      <alignment horizontal="center" vertical="center"/>
    </xf>
    <xf numFmtId="0" fontId="12" fillId="2" borderId="36" xfId="1" applyFont="1" applyFill="1" applyBorder="1" applyAlignment="1">
      <alignment vertical="center"/>
    </xf>
    <xf numFmtId="0" fontId="12" fillId="2" borderId="37" xfId="1" applyFont="1" applyFill="1" applyBorder="1" applyAlignment="1">
      <alignment vertical="center"/>
    </xf>
    <xf numFmtId="0" fontId="12" fillId="2" borderId="38" xfId="1" applyFont="1" applyFill="1" applyBorder="1" applyAlignment="1">
      <alignment vertical="center"/>
    </xf>
    <xf numFmtId="0" fontId="12" fillId="2" borderId="180" xfId="1" applyFont="1" applyFill="1" applyBorder="1" applyAlignment="1">
      <alignment vertical="center" wrapText="1"/>
    </xf>
    <xf numFmtId="0" fontId="12" fillId="2" borderId="181" xfId="1" applyFont="1" applyFill="1" applyBorder="1" applyAlignment="1">
      <alignment vertical="center"/>
    </xf>
    <xf numFmtId="0" fontId="12" fillId="2" borderId="182" xfId="1" applyFont="1" applyFill="1" applyBorder="1" applyAlignment="1">
      <alignment vertical="center"/>
    </xf>
    <xf numFmtId="0" fontId="12" fillId="2" borderId="183" xfId="1" applyFont="1" applyFill="1" applyBorder="1" applyAlignment="1">
      <alignment vertical="center" wrapText="1"/>
    </xf>
    <xf numFmtId="0" fontId="12" fillId="2" borderId="184" xfId="1" applyFont="1" applyFill="1" applyBorder="1" applyAlignment="1">
      <alignment vertical="center"/>
    </xf>
    <xf numFmtId="0" fontId="12" fillId="2" borderId="185" xfId="1" applyFont="1" applyFill="1" applyBorder="1" applyAlignment="1">
      <alignment vertical="center"/>
    </xf>
    <xf numFmtId="0" fontId="1" fillId="2" borderId="31" xfId="1" applyFont="1" applyFill="1" applyBorder="1" applyAlignment="1">
      <alignment horizontal="center" vertical="center"/>
    </xf>
    <xf numFmtId="0" fontId="12" fillId="5" borderId="45" xfId="1" applyFont="1" applyFill="1" applyBorder="1" applyAlignment="1">
      <alignment horizontal="left" vertical="center" wrapText="1"/>
    </xf>
    <xf numFmtId="0" fontId="12" fillId="5" borderId="189" xfId="1" applyFont="1" applyFill="1" applyBorder="1" applyAlignment="1">
      <alignment horizontal="left" vertical="center" wrapText="1"/>
    </xf>
    <xf numFmtId="0" fontId="1" fillId="2" borderId="21"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23"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44" xfId="1" applyFont="1" applyFill="1" applyBorder="1" applyAlignment="1">
      <alignment horizontal="left" vertical="center"/>
    </xf>
    <xf numFmtId="14" fontId="6" fillId="2" borderId="187" xfId="1" applyNumberFormat="1" applyFont="1" applyFill="1" applyBorder="1" applyAlignment="1">
      <alignment horizontal="center" vertical="center"/>
    </xf>
    <xf numFmtId="14" fontId="6" fillId="2" borderId="188" xfId="1" applyNumberFormat="1" applyFont="1" applyFill="1" applyBorder="1" applyAlignment="1">
      <alignment horizontal="center" vertical="center"/>
    </xf>
    <xf numFmtId="0" fontId="8" fillId="2" borderId="187" xfId="1" applyFont="1" applyFill="1" applyBorder="1" applyAlignment="1">
      <alignment horizontal="left" vertical="center" wrapText="1"/>
    </xf>
    <xf numFmtId="0" fontId="8" fillId="2" borderId="188" xfId="1" applyFont="1" applyFill="1" applyBorder="1" applyAlignment="1">
      <alignment horizontal="left" vertical="center" wrapText="1"/>
    </xf>
    <xf numFmtId="0" fontId="1" fillId="4" borderId="189" xfId="1" applyFont="1" applyFill="1" applyBorder="1" applyAlignment="1">
      <alignment horizontal="center" vertical="center"/>
    </xf>
    <xf numFmtId="0" fontId="1" fillId="4" borderId="187" xfId="1" applyFont="1" applyFill="1" applyBorder="1" applyAlignment="1">
      <alignment horizontal="center" vertical="center"/>
    </xf>
    <xf numFmtId="0" fontId="1" fillId="4" borderId="188" xfId="1" applyFont="1" applyFill="1" applyBorder="1" applyAlignment="1">
      <alignment horizontal="center" vertical="center"/>
    </xf>
    <xf numFmtId="0" fontId="12" fillId="3" borderId="187" xfId="1" applyFont="1" applyFill="1" applyBorder="1" applyAlignment="1">
      <alignment vertical="center"/>
    </xf>
    <xf numFmtId="0" fontId="12" fillId="3" borderId="188" xfId="1" applyFont="1" applyFill="1" applyBorder="1" applyAlignment="1">
      <alignment vertical="center"/>
    </xf>
    <xf numFmtId="0" fontId="12" fillId="3" borderId="187" xfId="1" applyFont="1" applyFill="1" applyBorder="1" applyAlignment="1">
      <alignment vertical="center" wrapText="1"/>
    </xf>
    <xf numFmtId="0" fontId="12" fillId="3" borderId="188" xfId="1" applyFont="1" applyFill="1" applyBorder="1" applyAlignment="1">
      <alignment vertical="center" wrapText="1"/>
    </xf>
    <xf numFmtId="0" fontId="13" fillId="2" borderId="18" xfId="1" applyFont="1" applyFill="1" applyBorder="1" applyAlignment="1">
      <alignment horizontal="left" vertical="top" wrapText="1"/>
    </xf>
    <xf numFmtId="0" fontId="13" fillId="2" borderId="20" xfId="1" applyFont="1" applyFill="1" applyBorder="1" applyAlignment="1">
      <alignment horizontal="left" vertical="top" wrapText="1"/>
    </xf>
    <xf numFmtId="0" fontId="1" fillId="3" borderId="22" xfId="1" applyFont="1" applyFill="1" applyBorder="1" applyAlignment="1">
      <alignment horizontal="center" vertical="center"/>
    </xf>
    <xf numFmtId="0" fontId="12" fillId="3" borderId="190" xfId="1" applyFont="1" applyFill="1" applyBorder="1" applyAlignment="1">
      <alignment vertical="center" wrapText="1"/>
    </xf>
    <xf numFmtId="0" fontId="12" fillId="3" borderId="191" xfId="1" applyFont="1" applyFill="1" applyBorder="1" applyAlignment="1">
      <alignment vertical="center"/>
    </xf>
    <xf numFmtId="0" fontId="12" fillId="3" borderId="192" xfId="1" applyFont="1" applyFill="1" applyBorder="1" applyAlignment="1">
      <alignment vertical="center"/>
    </xf>
    <xf numFmtId="0" fontId="12" fillId="5" borderId="189" xfId="1" applyFont="1" applyFill="1" applyBorder="1" applyAlignment="1">
      <alignment horizontal="center" vertical="center" wrapText="1"/>
    </xf>
    <xf numFmtId="0" fontId="12" fillId="5" borderId="4" xfId="1" applyFont="1" applyFill="1" applyBorder="1" applyAlignment="1">
      <alignment horizontal="left" vertical="center" wrapText="1"/>
    </xf>
    <xf numFmtId="0" fontId="1" fillId="2" borderId="3" xfId="1" applyFont="1" applyFill="1" applyBorder="1" applyAlignment="1">
      <alignment horizontal="center" vertical="center"/>
    </xf>
    <xf numFmtId="0" fontId="1" fillId="2" borderId="145"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47" xfId="1" applyFont="1" applyFill="1" applyBorder="1" applyAlignment="1">
      <alignment horizontal="left" vertical="center"/>
    </xf>
    <xf numFmtId="0" fontId="1" fillId="2" borderId="167" xfId="1" applyFont="1" applyFill="1" applyBorder="1" applyAlignment="1">
      <alignment horizontal="left" vertical="center"/>
    </xf>
    <xf numFmtId="0" fontId="1" fillId="2" borderId="129" xfId="1" applyFont="1" applyFill="1" applyBorder="1" applyAlignment="1">
      <alignment horizontal="left" vertical="center"/>
    </xf>
    <xf numFmtId="0" fontId="1" fillId="2" borderId="187"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 fillId="4" borderId="6" xfId="1" applyFont="1" applyFill="1" applyBorder="1" applyAlignment="1">
      <alignment horizontal="center" vertical="center"/>
    </xf>
    <xf numFmtId="0" fontId="1" fillId="4" borderId="7" xfId="1" applyFont="1" applyFill="1" applyBorder="1" applyAlignment="1">
      <alignment horizontal="center" vertical="center"/>
    </xf>
    <xf numFmtId="0" fontId="1" fillId="4" borderId="8" xfId="1" applyFont="1" applyFill="1" applyBorder="1" applyAlignment="1">
      <alignment horizontal="center"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1" xfId="1" applyFont="1" applyFill="1" applyBorder="1" applyAlignment="1">
      <alignment vertical="center"/>
    </xf>
    <xf numFmtId="0" fontId="1" fillId="2" borderId="189" xfId="1" applyFont="1" applyFill="1" applyBorder="1" applyAlignment="1">
      <alignment horizontal="center" vertical="center" wrapText="1"/>
    </xf>
    <xf numFmtId="0" fontId="12" fillId="3" borderId="190" xfId="1" applyFont="1" applyFill="1" applyBorder="1" applyAlignment="1">
      <alignment vertical="center"/>
    </xf>
    <xf numFmtId="0" fontId="12" fillId="3" borderId="191" xfId="1" applyFont="1" applyFill="1" applyBorder="1" applyAlignment="1">
      <alignment vertical="center" wrapText="1"/>
    </xf>
    <xf numFmtId="0" fontId="12" fillId="3" borderId="192" xfId="1" applyFont="1" applyFill="1" applyBorder="1" applyAlignment="1">
      <alignment vertical="center" wrapText="1"/>
    </xf>
    <xf numFmtId="0" fontId="13" fillId="3" borderId="195" xfId="1" applyFont="1" applyFill="1" applyBorder="1" applyAlignment="1">
      <alignment horizontal="left" vertical="center" wrapText="1"/>
    </xf>
    <xf numFmtId="0" fontId="13" fillId="3" borderId="196" xfId="1" applyFont="1" applyFill="1" applyBorder="1" applyAlignment="1">
      <alignment horizontal="left" vertical="center" wrapText="1"/>
    </xf>
    <xf numFmtId="0" fontId="13" fillId="3" borderId="197" xfId="1" applyFont="1" applyFill="1" applyBorder="1" applyAlignment="1">
      <alignment horizontal="left" vertical="center" wrapText="1"/>
    </xf>
    <xf numFmtId="0" fontId="12" fillId="3" borderId="50" xfId="1" applyFont="1" applyFill="1" applyBorder="1" applyAlignment="1">
      <alignment vertical="center"/>
    </xf>
    <xf numFmtId="0" fontId="12" fillId="3" borderId="49" xfId="1" applyFont="1" applyFill="1" applyBorder="1" applyAlignment="1">
      <alignment vertical="center"/>
    </xf>
    <xf numFmtId="0" fontId="12" fillId="3" borderId="12" xfId="1" applyFont="1" applyFill="1" applyBorder="1" applyAlignment="1">
      <alignment vertical="center"/>
    </xf>
    <xf numFmtId="0" fontId="1" fillId="2" borderId="162" xfId="1" applyFont="1" applyFill="1" applyBorder="1" applyAlignment="1">
      <alignment horizontal="center" vertical="center" wrapText="1"/>
    </xf>
    <xf numFmtId="0" fontId="1" fillId="2" borderId="39" xfId="1" applyFont="1" applyFill="1" applyBorder="1" applyAlignment="1">
      <alignment horizontal="center" vertical="center" wrapText="1"/>
    </xf>
    <xf numFmtId="0" fontId="1" fillId="2" borderId="45" xfId="1" applyFont="1" applyFill="1" applyBorder="1" applyAlignment="1">
      <alignment horizontal="center" vertical="center" wrapText="1"/>
    </xf>
    <xf numFmtId="9" fontId="34" fillId="6" borderId="145" xfId="1" applyNumberFormat="1" applyFont="1" applyFill="1" applyBorder="1" applyAlignment="1">
      <alignment horizontal="center" vertical="center" wrapText="1"/>
    </xf>
    <xf numFmtId="9" fontId="21" fillId="55" borderId="145" xfId="3" applyFont="1" applyFill="1" applyBorder="1" applyAlignment="1">
      <alignment horizontal="center" vertical="center" wrapText="1"/>
    </xf>
    <xf numFmtId="0" fontId="34" fillId="0" borderId="145" xfId="1" applyFont="1" applyBorder="1" applyAlignment="1">
      <alignment horizontal="center" vertical="center"/>
    </xf>
    <xf numFmtId="0" fontId="34" fillId="0" borderId="14" xfId="1" applyFont="1" applyBorder="1" applyAlignment="1">
      <alignment horizontal="center" vertical="center"/>
    </xf>
    <xf numFmtId="9" fontId="34" fillId="6" borderId="203" xfId="1" applyNumberFormat="1" applyFont="1" applyFill="1" applyBorder="1" applyAlignment="1">
      <alignment horizontal="center" vertical="center" wrapText="1"/>
    </xf>
    <xf numFmtId="0" fontId="33" fillId="3" borderId="203" xfId="1" applyFont="1" applyFill="1" applyBorder="1" applyAlignment="1">
      <alignment horizontal="left" vertical="center" wrapText="1"/>
    </xf>
    <xf numFmtId="0" fontId="33" fillId="3" borderId="203" xfId="1" applyFont="1" applyFill="1" applyBorder="1" applyAlignment="1">
      <alignment horizontal="left" vertical="center"/>
    </xf>
    <xf numFmtId="0" fontId="33" fillId="3" borderId="203" xfId="1" applyFont="1" applyFill="1" applyBorder="1" applyAlignment="1">
      <alignment horizontal="center" vertical="center" wrapText="1"/>
    </xf>
    <xf numFmtId="0" fontId="33" fillId="3" borderId="188" xfId="1" applyFont="1" applyFill="1" applyBorder="1" applyAlignment="1">
      <alignment horizontal="center" vertical="center" wrapText="1"/>
    </xf>
    <xf numFmtId="0" fontId="29" fillId="34" borderId="45" xfId="1" applyFont="1" applyFill="1" applyBorder="1" applyAlignment="1">
      <alignment horizontal="center" vertical="center" wrapText="1"/>
    </xf>
    <xf numFmtId="0" fontId="29" fillId="34" borderId="54" xfId="1" applyFont="1" applyFill="1" applyBorder="1" applyAlignment="1">
      <alignment horizontal="center" vertical="center" wrapText="1"/>
    </xf>
    <xf numFmtId="0" fontId="29" fillId="34" borderId="44" xfId="1" applyFont="1" applyFill="1" applyBorder="1" applyAlignment="1">
      <alignment horizontal="center" vertical="center" wrapText="1"/>
    </xf>
    <xf numFmtId="0" fontId="38" fillId="32" borderId="45" xfId="0" applyFont="1" applyFill="1" applyBorder="1" applyAlignment="1">
      <alignment horizontal="center" vertical="center" wrapText="1"/>
    </xf>
    <xf numFmtId="0" fontId="38" fillId="32" borderId="54" xfId="0" applyFont="1" applyFill="1" applyBorder="1" applyAlignment="1">
      <alignment horizontal="center" vertical="center" wrapText="1"/>
    </xf>
    <xf numFmtId="0" fontId="38" fillId="32" borderId="4" xfId="0" applyFont="1" applyFill="1" applyBorder="1" applyAlignment="1">
      <alignment horizontal="center" vertical="center" wrapText="1"/>
    </xf>
    <xf numFmtId="0" fontId="38" fillId="32" borderId="18" xfId="0" applyFont="1" applyFill="1" applyBorder="1" applyAlignment="1">
      <alignment horizontal="center" vertical="center" wrapText="1"/>
    </xf>
    <xf numFmtId="0" fontId="38" fillId="32" borderId="19" xfId="0" applyFont="1" applyFill="1" applyBorder="1" applyAlignment="1">
      <alignment horizontal="center" vertical="center" wrapText="1"/>
    </xf>
    <xf numFmtId="0" fontId="38" fillId="32" borderId="0" xfId="0" applyFont="1" applyFill="1" applyAlignment="1">
      <alignment horizontal="center" vertical="center" wrapText="1"/>
    </xf>
    <xf numFmtId="0" fontId="38" fillId="32" borderId="64" xfId="0" applyFont="1" applyFill="1" applyBorder="1" applyAlignment="1">
      <alignment horizontal="center" vertical="center" wrapText="1"/>
    </xf>
    <xf numFmtId="0" fontId="38" fillId="32" borderId="56" xfId="0" applyFont="1" applyFill="1" applyBorder="1" applyAlignment="1">
      <alignment horizontal="center" vertical="center" wrapText="1"/>
    </xf>
    <xf numFmtId="0" fontId="38" fillId="32" borderId="52" xfId="0" applyFont="1" applyFill="1" applyBorder="1" applyAlignment="1">
      <alignment horizontal="center" vertical="center" wrapText="1"/>
    </xf>
    <xf numFmtId="0" fontId="38" fillId="32" borderId="58" xfId="0" applyFont="1" applyFill="1" applyBorder="1" applyAlignment="1">
      <alignment horizontal="center" vertical="center" wrapText="1"/>
    </xf>
    <xf numFmtId="0" fontId="38" fillId="32" borderId="44" xfId="0" applyFont="1" applyFill="1" applyBorder="1" applyAlignment="1">
      <alignment horizontal="center" vertical="center" wrapText="1"/>
    </xf>
    <xf numFmtId="0" fontId="38" fillId="32" borderId="20" xfId="0" applyFont="1" applyFill="1" applyBorder="1" applyAlignment="1">
      <alignment horizontal="center" vertical="center" wrapText="1"/>
    </xf>
    <xf numFmtId="0" fontId="41" fillId="34" borderId="4" xfId="1" applyFont="1" applyFill="1" applyBorder="1" applyAlignment="1">
      <alignment horizontal="center" vertical="center" wrapText="1"/>
    </xf>
    <xf numFmtId="0" fontId="41" fillId="34" borderId="18" xfId="1" applyFont="1" applyFill="1" applyBorder="1" applyAlignment="1">
      <alignment horizontal="center" vertical="center" wrapText="1"/>
    </xf>
    <xf numFmtId="0" fontId="41" fillId="34" borderId="20" xfId="1" applyFont="1" applyFill="1" applyBorder="1" applyAlignment="1">
      <alignment horizontal="center" vertical="center" wrapText="1"/>
    </xf>
    <xf numFmtId="0" fontId="22" fillId="40" borderId="6" xfId="1" applyFont="1" applyFill="1" applyBorder="1" applyAlignment="1">
      <alignment horizontal="center" vertical="center" wrapText="1"/>
    </xf>
    <xf numFmtId="0" fontId="22" fillId="40" borderId="7" xfId="1" applyFont="1" applyFill="1" applyBorder="1" applyAlignment="1">
      <alignment horizontal="center" vertical="center" wrapText="1"/>
    </xf>
    <xf numFmtId="0" fontId="22" fillId="40" borderId="8" xfId="1" applyFont="1" applyFill="1" applyBorder="1" applyAlignment="1">
      <alignment horizontal="center" vertical="center" wrapText="1"/>
    </xf>
    <xf numFmtId="9" fontId="34" fillId="6" borderId="18" xfId="1" applyNumberFormat="1" applyFont="1" applyFill="1" applyBorder="1" applyAlignment="1">
      <alignment horizontal="center" vertical="center" wrapText="1"/>
    </xf>
    <xf numFmtId="0" fontId="33" fillId="3" borderId="18" xfId="1" applyFont="1" applyFill="1" applyBorder="1" applyAlignment="1">
      <alignment horizontal="left" vertical="center" wrapText="1"/>
    </xf>
    <xf numFmtId="0" fontId="33" fillId="3" borderId="18" xfId="1" applyFont="1" applyFill="1" applyBorder="1" applyAlignment="1">
      <alignment horizontal="left" vertical="center"/>
    </xf>
    <xf numFmtId="0" fontId="33" fillId="3" borderId="18" xfId="1" applyFont="1" applyFill="1" applyBorder="1" applyAlignment="1">
      <alignment horizontal="center" vertical="center" wrapText="1"/>
    </xf>
    <xf numFmtId="0" fontId="33" fillId="3" borderId="20" xfId="1" applyFont="1" applyFill="1" applyBorder="1" applyAlignment="1">
      <alignment horizontal="center" vertical="center" wrapText="1"/>
    </xf>
    <xf numFmtId="9" fontId="34" fillId="35" borderId="203" xfId="1" applyNumberFormat="1" applyFont="1" applyFill="1" applyBorder="1" applyAlignment="1">
      <alignment horizontal="center" vertical="center" wrapText="1"/>
    </xf>
    <xf numFmtId="0" fontId="34" fillId="0" borderId="203" xfId="1" applyFont="1" applyBorder="1" applyAlignment="1">
      <alignment horizontal="center" vertical="center"/>
    </xf>
    <xf numFmtId="0" fontId="34" fillId="0" borderId="188" xfId="1" applyFont="1" applyBorder="1" applyAlignment="1">
      <alignment horizontal="center" vertical="center"/>
    </xf>
    <xf numFmtId="0" fontId="33" fillId="3" borderId="210" xfId="1" applyFont="1" applyFill="1" applyBorder="1" applyAlignment="1">
      <alignment horizontal="left" vertical="center" wrapText="1"/>
    </xf>
    <xf numFmtId="0" fontId="33" fillId="3" borderId="204" xfId="1" applyFont="1" applyFill="1" applyBorder="1" applyAlignment="1">
      <alignment horizontal="left" vertical="center" wrapText="1"/>
    </xf>
    <xf numFmtId="0" fontId="33" fillId="3" borderId="212" xfId="1" applyFont="1" applyFill="1" applyBorder="1" applyAlignment="1">
      <alignment horizontal="center" vertical="center" wrapText="1"/>
    </xf>
    <xf numFmtId="0" fontId="33" fillId="3" borderId="214" xfId="1" applyFont="1" applyFill="1" applyBorder="1" applyAlignment="1">
      <alignment horizontal="center" vertical="center" wrapText="1"/>
    </xf>
    <xf numFmtId="0" fontId="33" fillId="3" borderId="187" xfId="1" applyFont="1" applyFill="1" applyBorder="1" applyAlignment="1">
      <alignment horizontal="center" vertical="center" wrapText="1"/>
    </xf>
    <xf numFmtId="0" fontId="33" fillId="3" borderId="213" xfId="1" applyFont="1" applyFill="1" applyBorder="1" applyAlignment="1">
      <alignment horizontal="center" vertical="center" wrapText="1"/>
    </xf>
    <xf numFmtId="0" fontId="33" fillId="3" borderId="147" xfId="1" applyFont="1" applyFill="1" applyBorder="1" applyAlignment="1">
      <alignment horizontal="left" vertical="center" wrapText="1"/>
    </xf>
    <xf numFmtId="0" fontId="33" fillId="3" borderId="167" xfId="1" applyFont="1" applyFill="1" applyBorder="1" applyAlignment="1">
      <alignment horizontal="left" vertical="center"/>
    </xf>
    <xf numFmtId="0" fontId="33" fillId="3" borderId="204" xfId="1" applyFont="1" applyFill="1" applyBorder="1" applyAlignment="1">
      <alignment horizontal="left" vertical="center"/>
    </xf>
    <xf numFmtId="9" fontId="34" fillId="6" borderId="189" xfId="1" applyNumberFormat="1" applyFont="1" applyFill="1" applyBorder="1" applyAlignment="1">
      <alignment horizontal="center" vertical="center" wrapText="1"/>
    </xf>
    <xf numFmtId="9" fontId="34" fillId="6" borderId="187" xfId="1" applyNumberFormat="1" applyFont="1" applyFill="1" applyBorder="1" applyAlignment="1">
      <alignment horizontal="center" vertical="center" wrapText="1"/>
    </xf>
    <xf numFmtId="0" fontId="33" fillId="3" borderId="143" xfId="1" applyFont="1" applyFill="1" applyBorder="1" applyAlignment="1">
      <alignment horizontal="left" vertical="center" wrapText="1"/>
    </xf>
    <xf numFmtId="0" fontId="33" fillId="3" borderId="187" xfId="1" applyFont="1" applyFill="1" applyBorder="1" applyAlignment="1">
      <alignment horizontal="left" vertical="center" wrapText="1"/>
    </xf>
    <xf numFmtId="0" fontId="33" fillId="3" borderId="4" xfId="1" applyFont="1" applyFill="1" applyBorder="1" applyAlignment="1">
      <alignment horizontal="left" vertical="center" wrapText="1"/>
    </xf>
    <xf numFmtId="0" fontId="33" fillId="3" borderId="50" xfId="1" applyFont="1" applyFill="1" applyBorder="1" applyAlignment="1">
      <alignment horizontal="center" vertical="center"/>
    </xf>
    <xf numFmtId="0" fontId="33" fillId="3" borderId="49" xfId="1" applyFont="1" applyFill="1" applyBorder="1" applyAlignment="1">
      <alignment horizontal="center" vertical="center"/>
    </xf>
    <xf numFmtId="0" fontId="33" fillId="3" borderId="46" xfId="1" applyFont="1" applyFill="1" applyBorder="1" applyAlignment="1">
      <alignment horizontal="center" vertical="center"/>
    </xf>
    <xf numFmtId="0" fontId="33" fillId="3" borderId="50" xfId="1" applyFont="1" applyFill="1" applyBorder="1" applyAlignment="1">
      <alignment horizontal="center" vertical="center" wrapText="1"/>
    </xf>
    <xf numFmtId="9" fontId="21" fillId="55" borderId="147" xfId="3" applyFont="1" applyFill="1" applyBorder="1" applyAlignment="1">
      <alignment horizontal="center" vertical="center" wrapText="1"/>
    </xf>
    <xf numFmtId="9" fontId="21" fillId="55" borderId="212" xfId="3" applyFont="1" applyFill="1" applyBorder="1" applyAlignment="1">
      <alignment horizontal="center" vertical="center" wrapText="1"/>
    </xf>
    <xf numFmtId="9" fontId="21" fillId="55" borderId="219" xfId="3" applyFont="1" applyFill="1" applyBorder="1" applyAlignment="1">
      <alignment horizontal="center" vertical="center" wrapText="1"/>
    </xf>
    <xf numFmtId="0" fontId="33" fillId="3" borderId="187" xfId="1" applyFont="1" applyFill="1" applyBorder="1" applyAlignment="1">
      <alignment horizontal="left" vertical="center"/>
    </xf>
    <xf numFmtId="0" fontId="33" fillId="3" borderId="228" xfId="1" applyFont="1" applyFill="1" applyBorder="1" applyAlignment="1">
      <alignment horizontal="left" wrapText="1"/>
    </xf>
    <xf numFmtId="0" fontId="33" fillId="3" borderId="212" xfId="1" applyFont="1" applyFill="1" applyBorder="1" applyAlignment="1">
      <alignment horizontal="left"/>
    </xf>
    <xf numFmtId="0" fontId="33" fillId="3" borderId="214" xfId="1" applyFont="1" applyFill="1" applyBorder="1" applyAlignment="1">
      <alignment horizontal="left"/>
    </xf>
    <xf numFmtId="9" fontId="34" fillId="6" borderId="45" xfId="1" applyNumberFormat="1" applyFont="1" applyFill="1" applyBorder="1" applyAlignment="1">
      <alignment horizontal="center" vertical="center" wrapText="1"/>
    </xf>
    <xf numFmtId="9" fontId="34" fillId="6" borderId="54" xfId="1" applyNumberFormat="1" applyFont="1" applyFill="1" applyBorder="1" applyAlignment="1">
      <alignment horizontal="center" vertical="center" wrapText="1"/>
    </xf>
    <xf numFmtId="0" fontId="33" fillId="3" borderId="45" xfId="1" applyFont="1" applyFill="1" applyBorder="1" applyAlignment="1">
      <alignment horizontal="left" vertical="center" wrapText="1"/>
    </xf>
    <xf numFmtId="0" fontId="33" fillId="3" borderId="54" xfId="1" applyFont="1" applyFill="1" applyBorder="1" applyAlignment="1">
      <alignment horizontal="left" vertical="center" wrapText="1"/>
    </xf>
    <xf numFmtId="0" fontId="48" fillId="3" borderId="55" xfId="4" applyFill="1" applyBorder="1" applyAlignment="1">
      <alignment horizontal="center" vertical="center" wrapText="1"/>
    </xf>
    <xf numFmtId="0" fontId="48" fillId="3" borderId="60" xfId="8" applyFill="1" applyBorder="1" applyAlignment="1">
      <alignment horizontal="center" vertical="center" wrapText="1"/>
    </xf>
    <xf numFmtId="0" fontId="48" fillId="3" borderId="63" xfId="8" applyFill="1" applyBorder="1" applyAlignment="1">
      <alignment horizontal="center" vertical="center" wrapText="1"/>
    </xf>
    <xf numFmtId="0" fontId="33" fillId="3" borderId="167" xfId="1" applyFont="1" applyFill="1" applyBorder="1" applyAlignment="1">
      <alignment horizontal="left" vertical="center" wrapText="1"/>
    </xf>
    <xf numFmtId="0" fontId="33" fillId="3" borderId="230" xfId="1" applyFont="1" applyFill="1" applyBorder="1" applyAlignment="1">
      <alignment horizontal="left" vertical="center" wrapText="1"/>
    </xf>
    <xf numFmtId="0" fontId="29" fillId="34" borderId="6" xfId="1" applyFont="1" applyFill="1" applyBorder="1" applyAlignment="1">
      <alignment horizontal="center" vertical="center" wrapText="1"/>
    </xf>
    <xf numFmtId="0" fontId="29" fillId="34" borderId="7" xfId="1" applyFont="1" applyFill="1" applyBorder="1" applyAlignment="1">
      <alignment horizontal="center" vertical="center" wrapText="1"/>
    </xf>
    <xf numFmtId="0" fontId="29" fillId="34" borderId="8" xfId="1" applyFont="1" applyFill="1" applyBorder="1" applyAlignment="1">
      <alignment horizontal="center" vertical="center" wrapText="1"/>
    </xf>
    <xf numFmtId="0" fontId="99" fillId="40" borderId="6" xfId="1" applyFont="1" applyFill="1" applyBorder="1" applyAlignment="1">
      <alignment horizontal="center" vertical="center" wrapText="1"/>
    </xf>
    <xf numFmtId="0" fontId="99" fillId="40" borderId="7" xfId="1" applyFont="1" applyFill="1" applyBorder="1" applyAlignment="1">
      <alignment horizontal="center" vertical="center" wrapText="1"/>
    </xf>
    <xf numFmtId="0" fontId="99" fillId="40" borderId="152" xfId="1" applyFont="1" applyFill="1" applyBorder="1" applyAlignment="1">
      <alignment horizontal="center" vertical="center" wrapText="1"/>
    </xf>
    <xf numFmtId="0" fontId="22" fillId="0" borderId="189" xfId="1" applyFont="1" applyBorder="1" applyAlignment="1">
      <alignment horizontal="center" vertical="center"/>
    </xf>
    <xf numFmtId="0" fontId="22" fillId="0" borderId="187" xfId="1" applyFont="1" applyBorder="1" applyAlignment="1">
      <alignment horizontal="center" vertical="center"/>
    </xf>
    <xf numFmtId="0" fontId="22" fillId="0" borderId="147" xfId="1" applyFont="1" applyBorder="1" applyAlignment="1">
      <alignment horizontal="center" vertical="center"/>
    </xf>
    <xf numFmtId="0" fontId="29" fillId="34" borderId="3" xfId="1" applyFont="1" applyFill="1" applyBorder="1" applyAlignment="1">
      <alignment horizontal="center" vertical="center" wrapText="1"/>
    </xf>
    <xf numFmtId="0" fontId="29" fillId="34" borderId="13" xfId="1" applyFont="1" applyFill="1" applyBorder="1" applyAlignment="1">
      <alignment horizontal="center" vertical="center" wrapText="1"/>
    </xf>
    <xf numFmtId="0" fontId="29" fillId="34" borderId="14" xfId="1" applyFont="1" applyFill="1" applyBorder="1" applyAlignment="1">
      <alignment horizontal="center" vertical="center" wrapText="1"/>
    </xf>
    <xf numFmtId="0" fontId="38" fillId="32" borderId="3" xfId="0" applyFont="1" applyFill="1" applyBorder="1" applyAlignment="1">
      <alignment horizontal="center" vertical="center" wrapText="1"/>
    </xf>
    <xf numFmtId="0" fontId="38" fillId="32" borderId="13" xfId="0" applyFont="1" applyFill="1" applyBorder="1" applyAlignment="1">
      <alignment horizontal="center" vertical="center" wrapText="1"/>
    </xf>
    <xf numFmtId="0" fontId="38" fillId="32" borderId="189" xfId="0" applyFont="1" applyFill="1" applyBorder="1" applyAlignment="1">
      <alignment horizontal="center" vertical="center" wrapText="1"/>
    </xf>
    <xf numFmtId="0" fontId="38" fillId="32" borderId="187" xfId="0" applyFont="1" applyFill="1" applyBorder="1" applyAlignment="1">
      <alignment horizontal="center" vertical="center" wrapText="1"/>
    </xf>
    <xf numFmtId="0" fontId="38" fillId="32" borderId="14" xfId="0" applyFont="1" applyFill="1" applyBorder="1" applyAlignment="1">
      <alignment horizontal="center" vertical="center" wrapText="1"/>
    </xf>
    <xf numFmtId="0" fontId="38" fillId="32" borderId="188" xfId="0" applyFont="1" applyFill="1" applyBorder="1" applyAlignment="1">
      <alignment horizontal="center" vertical="center" wrapText="1"/>
    </xf>
    <xf numFmtId="9" fontId="46" fillId="32" borderId="65" xfId="3" applyFont="1" applyFill="1" applyBorder="1" applyAlignment="1">
      <alignment horizontal="center" vertical="center" wrapText="1"/>
    </xf>
    <xf numFmtId="9" fontId="46" fillId="32" borderId="63" xfId="3" applyFont="1" applyFill="1" applyBorder="1" applyAlignment="1">
      <alignment horizontal="center" vertical="center" wrapText="1"/>
    </xf>
    <xf numFmtId="9" fontId="46" fillId="32" borderId="95" xfId="3" applyFont="1" applyFill="1" applyBorder="1" applyAlignment="1">
      <alignment horizontal="center" vertical="center" wrapText="1"/>
    </xf>
    <xf numFmtId="9" fontId="46" fillId="32" borderId="96" xfId="3" applyFont="1" applyFill="1" applyBorder="1" applyAlignment="1">
      <alignment horizontal="center" vertical="center" wrapText="1"/>
    </xf>
    <xf numFmtId="9" fontId="46" fillId="32" borderId="48" xfId="3" applyFont="1" applyFill="1" applyBorder="1" applyAlignment="1">
      <alignment horizontal="center" vertical="center" wrapText="1"/>
    </xf>
    <xf numFmtId="0" fontId="35" fillId="3" borderId="189" xfId="1" applyFont="1" applyFill="1" applyBorder="1" applyAlignment="1">
      <alignment horizontal="left" vertical="center" wrapText="1"/>
    </xf>
    <xf numFmtId="9" fontId="46" fillId="32" borderId="19" xfId="3" applyFont="1" applyFill="1" applyBorder="1" applyAlignment="1">
      <alignment horizontal="center" vertical="center" wrapText="1"/>
    </xf>
    <xf numFmtId="9" fontId="34" fillId="6" borderId="24" xfId="1" applyNumberFormat="1" applyFont="1" applyFill="1" applyBorder="1" applyAlignment="1">
      <alignment horizontal="center" vertical="center" wrapText="1"/>
    </xf>
    <xf numFmtId="9" fontId="34" fillId="6" borderId="25" xfId="1" applyNumberFormat="1" applyFont="1" applyFill="1" applyBorder="1" applyAlignment="1">
      <alignment horizontal="center" vertical="center" wrapText="1"/>
    </xf>
    <xf numFmtId="9" fontId="34" fillId="6" borderId="62" xfId="1" applyNumberFormat="1" applyFont="1" applyFill="1" applyBorder="1" applyAlignment="1">
      <alignment horizontal="center" vertical="center" wrapText="1"/>
    </xf>
    <xf numFmtId="9" fontId="21" fillId="55" borderId="29" xfId="3" applyFont="1" applyFill="1" applyBorder="1" applyAlignment="1">
      <alignment horizontal="center" vertical="center" wrapText="1"/>
    </xf>
    <xf numFmtId="9" fontId="21" fillId="55" borderId="25" xfId="3" applyFont="1" applyFill="1" applyBorder="1" applyAlignment="1">
      <alignment horizontal="center" vertical="center" wrapText="1"/>
    </xf>
    <xf numFmtId="9" fontId="21" fillId="55" borderId="26" xfId="3" applyFont="1" applyFill="1" applyBorder="1" applyAlignment="1">
      <alignment horizontal="center" vertical="center" wrapText="1"/>
    </xf>
    <xf numFmtId="0" fontId="100" fillId="3" borderId="210" xfId="1" applyFont="1" applyFill="1" applyBorder="1" applyAlignment="1">
      <alignment horizontal="left" vertical="center" wrapText="1"/>
    </xf>
    <xf numFmtId="0" fontId="33" fillId="3" borderId="219" xfId="1" applyFont="1" applyFill="1" applyBorder="1" applyAlignment="1">
      <alignment horizontal="center" vertical="center" wrapText="1"/>
    </xf>
    <xf numFmtId="9" fontId="34" fillId="6" borderId="210" xfId="1" applyNumberFormat="1" applyFont="1" applyFill="1" applyBorder="1" applyAlignment="1">
      <alignment horizontal="center" vertical="center" wrapText="1"/>
    </xf>
    <xf numFmtId="9" fontId="34" fillId="6" borderId="212" xfId="1" applyNumberFormat="1" applyFont="1" applyFill="1" applyBorder="1" applyAlignment="1">
      <alignment horizontal="center" vertical="center" wrapText="1"/>
    </xf>
    <xf numFmtId="9" fontId="34" fillId="6" borderId="214" xfId="1" applyNumberFormat="1" applyFont="1" applyFill="1" applyBorder="1" applyAlignment="1">
      <alignment horizontal="center" vertical="center" wrapText="1"/>
    </xf>
    <xf numFmtId="0" fontId="33" fillId="3" borderId="189" xfId="1" applyFont="1" applyFill="1" applyBorder="1" applyAlignment="1">
      <alignment horizontal="left" wrapText="1"/>
    </xf>
    <xf numFmtId="0" fontId="33" fillId="3" borderId="187" xfId="1" applyFont="1" applyFill="1" applyBorder="1" applyAlignment="1">
      <alignment horizontal="left"/>
    </xf>
    <xf numFmtId="0" fontId="33" fillId="3" borderId="50" xfId="1" applyFont="1" applyFill="1" applyBorder="1" applyAlignment="1">
      <alignment horizontal="left" vertical="center" wrapText="1"/>
    </xf>
    <xf numFmtId="0" fontId="33" fillId="3" borderId="49" xfId="1" applyFont="1" applyFill="1" applyBorder="1" applyAlignment="1">
      <alignment horizontal="left" vertical="center"/>
    </xf>
    <xf numFmtId="0" fontId="33" fillId="3" borderId="46" xfId="1" applyFont="1" applyFill="1" applyBorder="1" applyAlignment="1">
      <alignment horizontal="left" vertical="center"/>
    </xf>
    <xf numFmtId="0" fontId="33" fillId="0" borderId="189" xfId="1" applyFont="1" applyBorder="1" applyAlignment="1">
      <alignment horizontal="center" vertical="center" wrapText="1"/>
    </xf>
    <xf numFmtId="0" fontId="33" fillId="3" borderId="189" xfId="1" applyFont="1" applyFill="1" applyBorder="1" applyAlignment="1">
      <alignment horizontal="justify" vertical="center" wrapText="1"/>
    </xf>
    <xf numFmtId="0" fontId="33" fillId="3" borderId="187" xfId="1" applyFont="1" applyFill="1" applyBorder="1" applyAlignment="1">
      <alignment horizontal="justify" vertical="center" wrapText="1"/>
    </xf>
    <xf numFmtId="0" fontId="33" fillId="5" borderId="189" xfId="1" applyFont="1" applyFill="1" applyBorder="1" applyAlignment="1">
      <alignment horizontal="center" vertical="center" wrapText="1"/>
    </xf>
    <xf numFmtId="0" fontId="98" fillId="0" borderId="210" xfId="1" applyFont="1" applyBorder="1" applyAlignment="1">
      <alignment horizontal="center" vertical="center"/>
    </xf>
    <xf numFmtId="0" fontId="98" fillId="0" borderId="212" xfId="1" applyFont="1" applyBorder="1" applyAlignment="1">
      <alignment horizontal="center" vertical="center"/>
    </xf>
    <xf numFmtId="0" fontId="98" fillId="0" borderId="219" xfId="1" applyFont="1" applyBorder="1" applyAlignment="1">
      <alignment horizontal="center" vertical="center"/>
    </xf>
    <xf numFmtId="9" fontId="34" fillId="35" borderId="147" xfId="1" applyNumberFormat="1" applyFont="1" applyFill="1" applyBorder="1" applyAlignment="1">
      <alignment horizontal="center" vertical="center" wrapText="1"/>
    </xf>
    <xf numFmtId="9" fontId="34" fillId="35" borderId="212" xfId="1" applyNumberFormat="1" applyFont="1" applyFill="1" applyBorder="1" applyAlignment="1">
      <alignment horizontal="center" vertical="center" wrapText="1"/>
    </xf>
    <xf numFmtId="9" fontId="34" fillId="35" borderId="219" xfId="1" applyNumberFormat="1" applyFont="1" applyFill="1" applyBorder="1" applyAlignment="1">
      <alignment horizontal="center" vertical="center" wrapText="1"/>
    </xf>
    <xf numFmtId="9" fontId="34" fillId="35" borderId="29" xfId="1" applyNumberFormat="1" applyFont="1" applyFill="1" applyBorder="1" applyAlignment="1">
      <alignment horizontal="center" vertical="center" wrapText="1"/>
    </xf>
    <xf numFmtId="9" fontId="34" fillId="35" borderId="25" xfId="1" applyNumberFormat="1" applyFont="1" applyFill="1" applyBorder="1" applyAlignment="1">
      <alignment horizontal="center" vertical="center" wrapText="1"/>
    </xf>
    <xf numFmtId="9" fontId="34" fillId="35" borderId="26" xfId="1" applyNumberFormat="1" applyFont="1" applyFill="1" applyBorder="1" applyAlignment="1">
      <alignment horizontal="center" vertical="center" wrapText="1"/>
    </xf>
    <xf numFmtId="0" fontId="33" fillId="5" borderId="162" xfId="1" applyFont="1" applyFill="1" applyBorder="1" applyAlignment="1">
      <alignment horizontal="center" vertical="center" wrapText="1"/>
    </xf>
    <xf numFmtId="0" fontId="33" fillId="5" borderId="45" xfId="1" applyFont="1" applyFill="1" applyBorder="1" applyAlignment="1">
      <alignment horizontal="center" vertical="center" wrapText="1"/>
    </xf>
    <xf numFmtId="0" fontId="33" fillId="3" borderId="4" xfId="1" applyFont="1" applyFill="1" applyBorder="1" applyAlignment="1">
      <alignment horizontal="justify" vertical="center" wrapText="1"/>
    </xf>
    <xf numFmtId="0" fontId="33" fillId="3" borderId="18" xfId="1" applyFont="1" applyFill="1" applyBorder="1" applyAlignment="1">
      <alignment horizontal="justify" vertical="center" wrapText="1"/>
    </xf>
    <xf numFmtId="0" fontId="33" fillId="3" borderId="49"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87" xfId="1" applyFont="1" applyFill="1" applyBorder="1" applyAlignment="1">
      <alignment horizontal="justify" vertical="center"/>
    </xf>
    <xf numFmtId="0" fontId="33" fillId="3" borderId="228" xfId="1" applyFont="1" applyFill="1" applyBorder="1" applyAlignment="1">
      <alignment horizontal="justify" vertical="center" wrapText="1"/>
    </xf>
    <xf numFmtId="0" fontId="33" fillId="3" borderId="214" xfId="1" applyFont="1" applyFill="1" applyBorder="1" applyAlignment="1">
      <alignment horizontal="justify" vertical="center"/>
    </xf>
    <xf numFmtId="9" fontId="34" fillId="35" borderId="187" xfId="1" applyNumberFormat="1" applyFont="1" applyFill="1" applyBorder="1" applyAlignment="1">
      <alignment horizontal="center" vertical="center" wrapText="1"/>
    </xf>
    <xf numFmtId="9" fontId="34" fillId="35" borderId="216" xfId="1" applyNumberFormat="1" applyFont="1" applyFill="1" applyBorder="1" applyAlignment="1">
      <alignment horizontal="center" vertical="center" wrapText="1"/>
    </xf>
    <xf numFmtId="0" fontId="35" fillId="3" borderId="18" xfId="1" applyFont="1" applyFill="1" applyBorder="1" applyAlignment="1">
      <alignment horizontal="justify" vertical="center" wrapText="1"/>
    </xf>
    <xf numFmtId="9" fontId="34" fillId="6" borderId="4" xfId="1" applyNumberFormat="1" applyFont="1" applyFill="1" applyBorder="1" applyAlignment="1">
      <alignment horizontal="center" vertical="center" wrapText="1"/>
    </xf>
    <xf numFmtId="0" fontId="35" fillId="3" borderId="187" xfId="1" applyFont="1" applyFill="1" applyBorder="1" applyAlignment="1">
      <alignment horizontal="justify" vertical="center" wrapText="1"/>
    </xf>
    <xf numFmtId="0" fontId="42" fillId="34" borderId="6" xfId="1" applyFont="1" applyFill="1" applyBorder="1" applyAlignment="1">
      <alignment horizontal="center" vertical="center" wrapText="1"/>
    </xf>
    <xf numFmtId="0" fontId="42" fillId="34" borderId="7" xfId="1" applyFont="1" applyFill="1" applyBorder="1" applyAlignment="1">
      <alignment horizontal="center" vertical="center" wrapText="1"/>
    </xf>
    <xf numFmtId="0" fontId="42" fillId="34" borderId="8" xfId="1" applyFont="1" applyFill="1" applyBorder="1" applyAlignment="1">
      <alignment horizontal="center" vertical="center" wrapText="1"/>
    </xf>
    <xf numFmtId="0" fontId="21" fillId="2" borderId="147" xfId="1" applyFont="1" applyFill="1" applyBorder="1" applyAlignment="1">
      <alignment horizontal="center" vertical="center"/>
    </xf>
    <xf numFmtId="0" fontId="21" fillId="2" borderId="167" xfId="1" applyFont="1" applyFill="1" applyBorder="1" applyAlignment="1">
      <alignment horizontal="center" vertical="center"/>
    </xf>
    <xf numFmtId="0" fontId="21" fillId="2" borderId="129" xfId="1" applyFont="1" applyFill="1" applyBorder="1" applyAlignment="1">
      <alignment horizontal="center" vertical="center"/>
    </xf>
    <xf numFmtId="14" fontId="49" fillId="2" borderId="147" xfId="1" applyNumberFormat="1" applyFont="1" applyFill="1" applyBorder="1" applyAlignment="1">
      <alignment horizontal="center" vertical="center"/>
    </xf>
    <xf numFmtId="14" fontId="49" fillId="2" borderId="167" xfId="1" applyNumberFormat="1" applyFont="1" applyFill="1" applyBorder="1" applyAlignment="1">
      <alignment horizontal="center" vertical="center"/>
    </xf>
    <xf numFmtId="14" fontId="49" fillId="2" borderId="129" xfId="1" applyNumberFormat="1" applyFont="1" applyFill="1" applyBorder="1" applyAlignment="1">
      <alignment horizontal="center" vertical="center"/>
    </xf>
    <xf numFmtId="0" fontId="94" fillId="3" borderId="43" xfId="0" applyFont="1" applyFill="1" applyBorder="1" applyAlignment="1">
      <alignment horizontal="justify" vertical="center" wrapText="1"/>
    </xf>
    <xf numFmtId="0" fontId="94" fillId="3" borderId="7" xfId="0" applyFont="1" applyFill="1" applyBorder="1" applyAlignment="1">
      <alignment horizontal="justify" vertical="center" wrapText="1"/>
    </xf>
    <xf numFmtId="0" fontId="94" fillId="3" borderId="8" xfId="0" applyFont="1" applyFill="1" applyBorder="1" applyAlignment="1">
      <alignment horizontal="justify" vertical="center" wrapText="1"/>
    </xf>
    <xf numFmtId="0" fontId="26" fillId="3" borderId="124" xfId="1" applyFont="1" applyFill="1" applyBorder="1" applyAlignment="1">
      <alignment vertical="center"/>
    </xf>
    <xf numFmtId="0" fontId="26" fillId="3" borderId="10" xfId="1" applyFont="1" applyFill="1" applyBorder="1" applyAlignment="1">
      <alignment vertical="center"/>
    </xf>
    <xf numFmtId="0" fontId="26" fillId="3" borderId="11" xfId="1" applyFont="1" applyFill="1" applyBorder="1" applyAlignment="1">
      <alignment vertical="center"/>
    </xf>
    <xf numFmtId="0" fontId="26" fillId="3" borderId="221" xfId="1" applyFont="1" applyFill="1" applyBorder="1" applyAlignment="1">
      <alignment vertical="center" wrapText="1"/>
    </xf>
    <xf numFmtId="0" fontId="26" fillId="3" borderId="222" xfId="1" applyFont="1" applyFill="1" applyBorder="1" applyAlignment="1">
      <alignment vertical="center" wrapText="1"/>
    </xf>
    <xf numFmtId="0" fontId="26" fillId="3" borderId="223" xfId="1" applyFont="1" applyFill="1" applyBorder="1" applyAlignment="1">
      <alignment vertical="center" wrapText="1"/>
    </xf>
    <xf numFmtId="0" fontId="26" fillId="3" borderId="221" xfId="1" applyFont="1" applyFill="1" applyBorder="1" applyAlignment="1">
      <alignment vertical="center"/>
    </xf>
    <xf numFmtId="0" fontId="26" fillId="3" borderId="222" xfId="1" applyFont="1" applyFill="1" applyBorder="1" applyAlignment="1">
      <alignment vertical="center"/>
    </xf>
    <xf numFmtId="0" fontId="26" fillId="3" borderId="223" xfId="1" applyFont="1" applyFill="1" applyBorder="1" applyAlignment="1">
      <alignment vertical="center"/>
    </xf>
    <xf numFmtId="0" fontId="26" fillId="3" borderId="50" xfId="1" applyFont="1" applyFill="1" applyBorder="1" applyAlignment="1">
      <alignment vertical="center"/>
    </xf>
    <xf numFmtId="0" fontId="26" fillId="3" borderId="49" xfId="1" applyFont="1" applyFill="1" applyBorder="1" applyAlignment="1">
      <alignment vertical="center"/>
    </xf>
    <xf numFmtId="0" fontId="26" fillId="3" borderId="12" xfId="1" applyFont="1" applyFill="1" applyBorder="1" applyAlignment="1">
      <alignment vertical="center"/>
    </xf>
    <xf numFmtId="0" fontId="99" fillId="0" borderId="144" xfId="1" applyFont="1" applyBorder="1" applyAlignment="1">
      <alignment horizontal="center" vertical="center"/>
    </xf>
    <xf numFmtId="0" fontId="99" fillId="0" borderId="49" xfId="1" applyFont="1" applyBorder="1" applyAlignment="1">
      <alignment horizontal="center" vertical="center"/>
    </xf>
    <xf numFmtId="0" fontId="99" fillId="0" borderId="12" xfId="1" applyFont="1" applyBorder="1" applyAlignment="1">
      <alignment horizontal="center" vertical="center"/>
    </xf>
    <xf numFmtId="0" fontId="30" fillId="33" borderId="6" xfId="1" applyFont="1" applyFill="1" applyBorder="1" applyAlignment="1">
      <alignment horizontal="center" vertical="center" wrapText="1"/>
    </xf>
    <xf numFmtId="0" fontId="30" fillId="33" borderId="7" xfId="1" applyFont="1" applyFill="1" applyBorder="1" applyAlignment="1">
      <alignment horizontal="center" vertical="center" wrapText="1"/>
    </xf>
    <xf numFmtId="0" fontId="30" fillId="33" borderId="8" xfId="1" applyFont="1" applyFill="1" applyBorder="1" applyAlignment="1">
      <alignment horizontal="center" vertical="center" wrapText="1"/>
    </xf>
    <xf numFmtId="0" fontId="33" fillId="5" borderId="4" xfId="1" applyFont="1" applyFill="1" applyBorder="1" applyAlignment="1">
      <alignment horizontal="center" vertical="center" wrapText="1"/>
    </xf>
    <xf numFmtId="0" fontId="17" fillId="3" borderId="0" xfId="1" applyFont="1" applyFill="1" applyAlignment="1">
      <alignment horizontal="center" vertical="center"/>
    </xf>
    <xf numFmtId="0" fontId="29" fillId="34" borderId="4" xfId="1" applyFont="1" applyFill="1" applyBorder="1" applyAlignment="1">
      <alignment horizontal="center" vertical="center" wrapText="1"/>
    </xf>
    <xf numFmtId="0" fontId="29" fillId="34" borderId="18" xfId="1" applyFont="1" applyFill="1" applyBorder="1" applyAlignment="1">
      <alignment horizontal="center" vertical="center" wrapText="1"/>
    </xf>
    <xf numFmtId="0" fontId="29" fillId="34" borderId="29" xfId="1" applyFont="1" applyFill="1" applyBorder="1" applyAlignment="1">
      <alignment horizontal="center" vertical="center" wrapText="1"/>
    </xf>
    <xf numFmtId="0" fontId="29" fillId="34" borderId="50" xfId="1" applyFont="1" applyFill="1" applyBorder="1" applyAlignment="1">
      <alignment horizontal="center" vertical="center" wrapText="1"/>
    </xf>
    <xf numFmtId="0" fontId="38" fillId="32" borderId="163" xfId="0" applyFont="1" applyFill="1" applyBorder="1" applyAlignment="1">
      <alignment horizontal="center" vertical="center" wrapText="1"/>
    </xf>
    <xf numFmtId="0" fontId="38" fillId="32" borderId="164" xfId="0" applyFont="1" applyFill="1" applyBorder="1" applyAlignment="1">
      <alignment horizontal="center" vertical="center" wrapText="1"/>
    </xf>
    <xf numFmtId="0" fontId="38" fillId="32" borderId="55" xfId="0" applyFont="1" applyFill="1" applyBorder="1" applyAlignment="1">
      <alignment horizontal="center" vertical="center" wrapText="1"/>
    </xf>
    <xf numFmtId="0" fontId="38" fillId="32" borderId="63" xfId="0" applyFont="1" applyFill="1" applyBorder="1" applyAlignment="1">
      <alignment horizontal="center" vertical="center" wrapText="1"/>
    </xf>
    <xf numFmtId="0" fontId="88" fillId="38" borderId="123" xfId="0" applyFont="1" applyFill="1" applyBorder="1" applyAlignment="1">
      <alignment horizontal="center" vertical="center"/>
    </xf>
    <xf numFmtId="9" fontId="46" fillId="32" borderId="47" xfId="3" applyFont="1" applyFill="1" applyBorder="1" applyAlignment="1">
      <alignment horizontal="center" vertical="center" wrapText="1"/>
    </xf>
    <xf numFmtId="0" fontId="99" fillId="0" borderId="210" xfId="1" applyFont="1" applyBorder="1" applyAlignment="1">
      <alignment horizontal="center" vertical="center"/>
    </xf>
    <xf numFmtId="0" fontId="99" fillId="0" borderId="212" xfId="1" applyFont="1" applyBorder="1" applyAlignment="1">
      <alignment horizontal="center" vertical="center"/>
    </xf>
    <xf numFmtId="0" fontId="99" fillId="0" borderId="219" xfId="1" applyFont="1" applyBorder="1" applyAlignment="1">
      <alignment horizontal="center" vertical="center"/>
    </xf>
    <xf numFmtId="0" fontId="35" fillId="3" borderId="54" xfId="1" applyFont="1" applyFill="1" applyBorder="1" applyAlignment="1">
      <alignment horizontal="justify" vertical="center" wrapText="1"/>
    </xf>
    <xf numFmtId="9" fontId="34" fillId="35" borderId="54" xfId="1" applyNumberFormat="1" applyFont="1" applyFill="1" applyBorder="1" applyAlignment="1">
      <alignment horizontal="center" vertical="center" wrapText="1"/>
    </xf>
    <xf numFmtId="9" fontId="34" fillId="35" borderId="44" xfId="1" applyNumberFormat="1" applyFont="1" applyFill="1" applyBorder="1" applyAlignment="1">
      <alignment horizontal="center" vertical="center" wrapText="1"/>
    </xf>
    <xf numFmtId="9" fontId="33" fillId="0" borderId="43" xfId="3" applyFont="1" applyFill="1" applyBorder="1" applyAlignment="1">
      <alignment horizontal="center" vertical="center" wrapText="1"/>
    </xf>
    <xf numFmtId="9" fontId="33" fillId="0" borderId="134" xfId="3" applyFont="1" applyFill="1" applyBorder="1" applyAlignment="1">
      <alignment horizontal="center" vertical="center" wrapText="1"/>
    </xf>
    <xf numFmtId="0" fontId="109" fillId="41" borderId="0" xfId="0" applyFont="1" applyFill="1" applyAlignment="1">
      <alignment horizontal="left" vertical="center" wrapText="1"/>
    </xf>
    <xf numFmtId="0" fontId="109" fillId="41" borderId="172" xfId="0" applyFont="1" applyFill="1" applyBorder="1" applyAlignment="1">
      <alignment horizontal="left" vertical="center" wrapText="1"/>
    </xf>
    <xf numFmtId="9" fontId="46" fillId="32" borderId="154" xfId="3" applyFont="1" applyFill="1" applyBorder="1" applyAlignment="1">
      <alignment horizontal="center" vertical="center" wrapText="1"/>
    </xf>
    <xf numFmtId="9" fontId="46" fillId="32" borderId="44" xfId="3" applyFont="1" applyFill="1" applyBorder="1" applyAlignment="1">
      <alignment horizontal="center" vertical="center" wrapText="1"/>
    </xf>
    <xf numFmtId="9" fontId="46" fillId="32" borderId="29" xfId="3" applyFont="1" applyFill="1" applyBorder="1" applyAlignment="1">
      <alignment horizontal="center" vertical="center"/>
    </xf>
    <xf numFmtId="9" fontId="46" fillId="32" borderId="26" xfId="3" applyFont="1" applyFill="1" applyBorder="1" applyAlignment="1">
      <alignment horizontal="center" vertical="center"/>
    </xf>
    <xf numFmtId="0" fontId="110" fillId="41" borderId="0" xfId="0" applyFont="1" applyFill="1" applyAlignment="1">
      <alignment horizontal="center" vertical="center" wrapText="1"/>
    </xf>
    <xf numFmtId="0" fontId="111" fillId="41" borderId="172" xfId="0" applyFont="1" applyFill="1" applyBorder="1" applyAlignment="1">
      <alignment horizontal="left" vertical="center" wrapText="1"/>
    </xf>
    <xf numFmtId="0" fontId="112" fillId="41" borderId="173" xfId="0" applyFont="1" applyFill="1" applyBorder="1" applyAlignment="1">
      <alignment horizontal="center" vertical="center" wrapText="1"/>
    </xf>
    <xf numFmtId="0" fontId="112" fillId="41" borderId="211" xfId="0" applyFont="1" applyFill="1" applyBorder="1" applyAlignment="1">
      <alignment horizontal="center" vertical="center" wrapText="1"/>
    </xf>
    <xf numFmtId="0" fontId="112" fillId="41" borderId="176" xfId="0" applyFont="1" applyFill="1" applyBorder="1" applyAlignment="1">
      <alignment horizontal="center" vertical="center" wrapText="1"/>
    </xf>
    <xf numFmtId="0" fontId="112" fillId="41" borderId="172" xfId="0" applyFont="1" applyFill="1" applyBorder="1" applyAlignment="1">
      <alignment horizontal="center" vertical="center" wrapText="1"/>
    </xf>
    <xf numFmtId="9" fontId="46" fillId="32" borderId="244" xfId="3" applyFont="1" applyFill="1" applyBorder="1" applyAlignment="1">
      <alignment horizontal="center" vertical="center" wrapText="1"/>
    </xf>
    <xf numFmtId="0" fontId="30" fillId="33" borderId="24" xfId="1" applyFont="1" applyFill="1" applyBorder="1" applyAlignment="1">
      <alignment horizontal="center" vertical="center" wrapText="1"/>
    </xf>
    <xf numFmtId="0" fontId="30" fillId="33" borderId="25" xfId="1" applyFont="1" applyFill="1" applyBorder="1" applyAlignment="1">
      <alignment horizontal="center" vertical="center" wrapText="1"/>
    </xf>
    <xf numFmtId="0" fontId="30" fillId="33" borderId="26" xfId="1" applyFont="1" applyFill="1" applyBorder="1" applyAlignment="1">
      <alignment horizontal="center" vertical="center" wrapText="1"/>
    </xf>
    <xf numFmtId="14" fontId="21" fillId="2" borderId="147" xfId="1" applyNumberFormat="1" applyFont="1" applyFill="1" applyBorder="1" applyAlignment="1">
      <alignment horizontal="center" vertical="center"/>
    </xf>
    <xf numFmtId="14" fontId="21" fillId="2" borderId="167" xfId="1" applyNumberFormat="1" applyFont="1" applyFill="1" applyBorder="1" applyAlignment="1">
      <alignment horizontal="center" vertical="center"/>
    </xf>
    <xf numFmtId="14" fontId="21" fillId="2" borderId="129" xfId="1" applyNumberFormat="1" applyFont="1" applyFill="1" applyBorder="1" applyAlignment="1">
      <alignment horizontal="center" vertical="center"/>
    </xf>
    <xf numFmtId="0" fontId="99" fillId="30" borderId="210" xfId="1" applyFont="1" applyFill="1" applyBorder="1" applyAlignment="1">
      <alignment horizontal="center" vertical="center" wrapText="1"/>
    </xf>
    <xf numFmtId="0" fontId="99" fillId="30" borderId="167" xfId="1" applyFont="1" applyFill="1" applyBorder="1" applyAlignment="1">
      <alignment horizontal="center" vertical="center" wrapText="1"/>
    </xf>
    <xf numFmtId="0" fontId="99" fillId="30" borderId="129" xfId="1" applyFont="1" applyFill="1" applyBorder="1" applyAlignment="1">
      <alignment horizontal="center" vertical="center" wrapText="1"/>
    </xf>
    <xf numFmtId="0" fontId="26" fillId="3" borderId="147" xfId="1" applyFont="1" applyFill="1" applyBorder="1" applyAlignment="1">
      <alignment horizontal="justify" vertical="center" wrapText="1"/>
    </xf>
    <xf numFmtId="0" fontId="26" fillId="3" borderId="167" xfId="1" applyFont="1" applyFill="1" applyBorder="1" applyAlignment="1">
      <alignment horizontal="justify" vertical="center" wrapText="1"/>
    </xf>
    <xf numFmtId="0" fontId="26" fillId="3" borderId="129" xfId="1" applyFont="1" applyFill="1" applyBorder="1" applyAlignment="1">
      <alignment horizontal="justify" vertical="center" wrapText="1"/>
    </xf>
    <xf numFmtId="0" fontId="26" fillId="3" borderId="50" xfId="1" applyFont="1" applyFill="1" applyBorder="1" applyAlignment="1">
      <alignment horizontal="justify" vertical="center" wrapText="1"/>
    </xf>
    <xf numFmtId="0" fontId="26" fillId="3" borderId="49" xfId="1" applyFont="1" applyFill="1" applyBorder="1" applyAlignment="1">
      <alignment horizontal="justify" vertical="center" wrapText="1"/>
    </xf>
    <xf numFmtId="0" fontId="26" fillId="3" borderId="12" xfId="1" applyFont="1" applyFill="1" applyBorder="1" applyAlignment="1">
      <alignment horizontal="justify" vertical="center" wrapText="1"/>
    </xf>
    <xf numFmtId="0" fontId="19" fillId="3" borderId="0" xfId="0" applyFont="1" applyFill="1" applyAlignment="1">
      <alignment horizontal="center"/>
    </xf>
    <xf numFmtId="0" fontId="108" fillId="34" borderId="153" xfId="1" applyFont="1" applyFill="1" applyBorder="1" applyAlignment="1">
      <alignment horizontal="center" vertical="center" wrapText="1"/>
    </xf>
    <xf numFmtId="0" fontId="108" fillId="34" borderId="47" xfId="1" applyFont="1" applyFill="1" applyBorder="1" applyAlignment="1">
      <alignment horizontal="center" vertical="center" wrapText="1"/>
    </xf>
    <xf numFmtId="0" fontId="33" fillId="5" borderId="143" xfId="1" applyFont="1" applyFill="1" applyBorder="1" applyAlignment="1">
      <alignment horizontal="center" vertical="center" wrapText="1"/>
    </xf>
    <xf numFmtId="0" fontId="29" fillId="34" borderId="163" xfId="1" applyFont="1" applyFill="1" applyBorder="1" applyAlignment="1">
      <alignment horizontal="center" vertical="center" wrapText="1"/>
    </xf>
    <xf numFmtId="0" fontId="29" fillId="34" borderId="152" xfId="1" applyFont="1" applyFill="1" applyBorder="1" applyAlignment="1">
      <alignment horizontal="center" vertical="center" wrapText="1"/>
    </xf>
    <xf numFmtId="0" fontId="29" fillId="34" borderId="56" xfId="1" applyFont="1" applyFill="1" applyBorder="1" applyAlignment="1">
      <alignment horizontal="center" vertical="center" wrapText="1"/>
    </xf>
    <xf numFmtId="0" fontId="29" fillId="34" borderId="52" xfId="1" applyFont="1" applyFill="1" applyBorder="1" applyAlignment="1">
      <alignment horizontal="center" vertical="center" wrapText="1"/>
    </xf>
    <xf numFmtId="0" fontId="33" fillId="3" borderId="43" xfId="2" applyFont="1" applyFill="1" applyBorder="1" applyAlignment="1">
      <alignment horizontal="justify" vertical="center" wrapText="1"/>
    </xf>
    <xf numFmtId="0" fontId="33" fillId="3" borderId="7" xfId="2" applyFont="1" applyFill="1" applyBorder="1" applyAlignment="1">
      <alignment horizontal="justify" vertical="center" wrapText="1"/>
    </xf>
    <xf numFmtId="0" fontId="26" fillId="0" borderId="147" xfId="1" applyFont="1" applyBorder="1" applyAlignment="1">
      <alignment horizontal="justify" vertical="center" wrapText="1"/>
    </xf>
    <xf numFmtId="0" fontId="26" fillId="0" borderId="167" xfId="1" applyFont="1" applyBorder="1" applyAlignment="1">
      <alignment horizontal="justify" vertical="center" wrapText="1"/>
    </xf>
    <xf numFmtId="0" fontId="26" fillId="0" borderId="129" xfId="1" applyFont="1" applyBorder="1" applyAlignment="1">
      <alignment horizontal="justify" vertical="center" wrapText="1"/>
    </xf>
    <xf numFmtId="0" fontId="99" fillId="30" borderId="6" xfId="1" applyFont="1" applyFill="1" applyBorder="1" applyAlignment="1">
      <alignment horizontal="center" vertical="center"/>
    </xf>
    <xf numFmtId="0" fontId="99" fillId="30" borderId="7" xfId="1" applyFont="1" applyFill="1" applyBorder="1" applyAlignment="1">
      <alignment horizontal="center" vertical="center"/>
    </xf>
    <xf numFmtId="0" fontId="99" fillId="30" borderId="8" xfId="1" applyFont="1" applyFill="1" applyBorder="1" applyAlignment="1">
      <alignment horizontal="center" vertical="center"/>
    </xf>
    <xf numFmtId="0" fontId="27" fillId="2" borderId="36" xfId="1" applyFont="1" applyFill="1" applyBorder="1" applyAlignment="1">
      <alignment vertical="center"/>
    </xf>
    <xf numFmtId="0" fontId="27" fillId="2" borderId="37" xfId="1" applyFont="1" applyFill="1" applyBorder="1" applyAlignment="1">
      <alignment vertical="center"/>
    </xf>
    <xf numFmtId="0" fontId="27" fillId="2" borderId="38" xfId="1" applyFont="1" applyFill="1" applyBorder="1" applyAlignment="1">
      <alignment vertical="center"/>
    </xf>
    <xf numFmtId="0" fontId="26" fillId="2" borderId="130" xfId="1" applyFont="1" applyFill="1" applyBorder="1" applyAlignment="1">
      <alignment vertical="center" wrapText="1"/>
    </xf>
    <xf numFmtId="0" fontId="26" fillId="2" borderId="131" xfId="1" applyFont="1" applyFill="1" applyBorder="1" applyAlignment="1">
      <alignment vertical="center"/>
    </xf>
    <xf numFmtId="0" fontId="26" fillId="2" borderId="132" xfId="1" applyFont="1" applyFill="1" applyBorder="1" applyAlignment="1">
      <alignment vertical="center"/>
    </xf>
    <xf numFmtId="0" fontId="26" fillId="2" borderId="133" xfId="1" applyFont="1" applyFill="1" applyBorder="1" applyAlignment="1">
      <alignment vertical="center" wrapText="1"/>
    </xf>
    <xf numFmtId="0" fontId="26" fillId="2" borderId="125" xfId="1" applyFont="1" applyFill="1" applyBorder="1" applyAlignment="1">
      <alignment vertical="center"/>
    </xf>
    <xf numFmtId="0" fontId="26" fillId="2" borderId="126" xfId="1" applyFont="1" applyFill="1" applyBorder="1" applyAlignment="1">
      <alignment vertical="center"/>
    </xf>
    <xf numFmtId="0" fontId="21" fillId="3" borderId="218" xfId="1" applyFont="1" applyFill="1" applyBorder="1" applyAlignment="1">
      <alignment horizontal="center" vertical="center" wrapText="1"/>
    </xf>
    <xf numFmtId="0" fontId="21" fillId="3" borderId="45" xfId="1" applyFont="1" applyFill="1" applyBorder="1" applyAlignment="1">
      <alignment horizontal="center" vertical="center" wrapText="1"/>
    </xf>
    <xf numFmtId="0" fontId="26" fillId="0" borderId="246" xfId="1" applyFont="1" applyBorder="1" applyAlignment="1">
      <alignment horizontal="center" vertical="center" wrapText="1"/>
    </xf>
    <xf numFmtId="0" fontId="26" fillId="0" borderId="237" xfId="1" applyFont="1" applyBorder="1" applyAlignment="1">
      <alignment horizontal="center" vertical="center" wrapText="1"/>
    </xf>
    <xf numFmtId="0" fontId="26" fillId="0" borderId="238" xfId="1" applyFont="1" applyBorder="1" applyAlignment="1">
      <alignment horizontal="center" vertical="center" wrapText="1"/>
    </xf>
    <xf numFmtId="0" fontId="26" fillId="0" borderId="55" xfId="1" applyFont="1" applyBorder="1" applyAlignment="1">
      <alignment horizontal="center" vertical="center" wrapText="1"/>
    </xf>
    <xf numFmtId="0" fontId="26" fillId="0" borderId="60" xfId="1" applyFont="1" applyBorder="1" applyAlignment="1">
      <alignment horizontal="center" vertical="center" wrapText="1"/>
    </xf>
    <xf numFmtId="0" fontId="26" fillId="0" borderId="59" xfId="1" applyFont="1" applyBorder="1" applyAlignment="1">
      <alignment horizontal="center" vertical="center" wrapText="1"/>
    </xf>
    <xf numFmtId="0" fontId="33" fillId="5" borderId="218" xfId="1" applyFont="1" applyFill="1" applyBorder="1" applyAlignment="1">
      <alignment horizontal="center" vertical="center" wrapText="1"/>
    </xf>
    <xf numFmtId="0" fontId="33" fillId="5" borderId="39" xfId="1" applyFont="1" applyFill="1" applyBorder="1" applyAlignment="1">
      <alignment horizontal="center" vertical="center" wrapText="1"/>
    </xf>
    <xf numFmtId="0" fontId="33" fillId="3" borderId="147" xfId="1" applyFont="1" applyFill="1" applyBorder="1" applyAlignment="1">
      <alignment horizontal="left" vertical="center"/>
    </xf>
    <xf numFmtId="0" fontId="33" fillId="3" borderId="214" xfId="1" applyFont="1" applyFill="1" applyBorder="1" applyAlignment="1">
      <alignment horizontal="left" vertical="center"/>
    </xf>
    <xf numFmtId="0" fontId="33" fillId="3" borderId="147" xfId="1" applyFont="1" applyFill="1" applyBorder="1" applyAlignment="1">
      <alignment horizontal="center" vertical="center" wrapText="1"/>
    </xf>
    <xf numFmtId="9" fontId="34" fillId="35" borderId="18" xfId="1" applyNumberFormat="1" applyFont="1" applyFill="1" applyBorder="1" applyAlignment="1">
      <alignment horizontal="center" vertical="center" wrapText="1"/>
    </xf>
    <xf numFmtId="9" fontId="34" fillId="35" borderId="20" xfId="1" applyNumberFormat="1" applyFont="1" applyFill="1" applyBorder="1" applyAlignment="1">
      <alignment horizontal="center" vertical="center" wrapText="1"/>
    </xf>
    <xf numFmtId="9" fontId="34" fillId="6" borderId="143" xfId="1" applyNumberFormat="1" applyFont="1" applyFill="1" applyBorder="1" applyAlignment="1">
      <alignment horizontal="center" vertical="center" wrapText="1"/>
    </xf>
    <xf numFmtId="9" fontId="34" fillId="6" borderId="215" xfId="1" applyNumberFormat="1" applyFont="1" applyFill="1" applyBorder="1" applyAlignment="1">
      <alignment horizontal="center" vertical="center" wrapText="1"/>
    </xf>
    <xf numFmtId="9" fontId="34" fillId="35" borderId="215" xfId="1" applyNumberFormat="1" applyFont="1" applyFill="1" applyBorder="1" applyAlignment="1">
      <alignment horizontal="center" vertical="center" wrapText="1"/>
    </xf>
    <xf numFmtId="0" fontId="33" fillId="3" borderId="215" xfId="1" applyFont="1" applyFill="1" applyBorder="1" applyAlignment="1">
      <alignment horizontal="center" vertical="center"/>
    </xf>
    <xf numFmtId="0" fontId="33" fillId="3" borderId="213" xfId="1" applyFont="1" applyFill="1" applyBorder="1" applyAlignment="1">
      <alignment horizontal="center" vertical="center"/>
    </xf>
    <xf numFmtId="9" fontId="46" fillId="32" borderId="207" xfId="3" applyFont="1" applyFill="1" applyBorder="1" applyAlignment="1">
      <alignment horizontal="center" vertical="center" wrapText="1"/>
    </xf>
    <xf numFmtId="9" fontId="46" fillId="32" borderId="54" xfId="3" applyFont="1" applyFill="1" applyBorder="1" applyAlignment="1">
      <alignment horizontal="center" vertical="center" wrapText="1"/>
    </xf>
    <xf numFmtId="9" fontId="46" fillId="32" borderId="210" xfId="3" applyFont="1" applyFill="1" applyBorder="1" applyAlignment="1">
      <alignment horizontal="center" vertical="center" wrapText="1"/>
    </xf>
    <xf numFmtId="9" fontId="46" fillId="32" borderId="204" xfId="3" applyFont="1" applyFill="1" applyBorder="1" applyAlignment="1">
      <alignment horizontal="center" vertical="center" wrapText="1"/>
    </xf>
    <xf numFmtId="9" fontId="46" fillId="32" borderId="208" xfId="3" applyFont="1" applyFill="1" applyBorder="1" applyAlignment="1">
      <alignment horizontal="center" vertical="center" wrapText="1"/>
    </xf>
    <xf numFmtId="0" fontId="29" fillId="34" borderId="24" xfId="1" applyFont="1" applyFill="1" applyBorder="1" applyAlignment="1">
      <alignment horizontal="center" vertical="center" wrapText="1"/>
    </xf>
    <xf numFmtId="0" fontId="29" fillId="34" borderId="25" xfId="1" applyFont="1" applyFill="1" applyBorder="1" applyAlignment="1">
      <alignment horizontal="center" vertical="center" wrapText="1"/>
    </xf>
    <xf numFmtId="0" fontId="29" fillId="34" borderId="26" xfId="1" applyFont="1" applyFill="1" applyBorder="1" applyAlignment="1">
      <alignment horizontal="center" vertical="center" wrapText="1"/>
    </xf>
    <xf numFmtId="9" fontId="125" fillId="32" borderId="207" xfId="3" applyFont="1" applyFill="1" applyBorder="1" applyAlignment="1">
      <alignment horizontal="center" vertical="center" wrapText="1"/>
    </xf>
    <xf numFmtId="9" fontId="125" fillId="32" borderId="47" xfId="3" applyFont="1" applyFill="1" applyBorder="1" applyAlignment="1">
      <alignment horizontal="center" vertical="center" wrapText="1"/>
    </xf>
    <xf numFmtId="0" fontId="35" fillId="3" borderId="217" xfId="1" applyFont="1" applyFill="1" applyBorder="1" applyAlignment="1">
      <alignment horizontal="justify" vertical="center" wrapText="1"/>
    </xf>
    <xf numFmtId="0" fontId="35" fillId="3" borderId="214" xfId="1" applyFont="1" applyFill="1" applyBorder="1" applyAlignment="1">
      <alignment horizontal="justify" vertical="center" wrapText="1"/>
    </xf>
    <xf numFmtId="0" fontId="35" fillId="3" borderId="147" xfId="1" applyFont="1" applyFill="1" applyBorder="1" applyAlignment="1">
      <alignment horizontal="left" vertical="center" wrapText="1"/>
    </xf>
    <xf numFmtId="0" fontId="35" fillId="3" borderId="214" xfId="1" applyFont="1" applyFill="1" applyBorder="1" applyAlignment="1">
      <alignment horizontal="left" vertical="center"/>
    </xf>
    <xf numFmtId="0" fontId="106" fillId="3" borderId="147" xfId="1" applyFont="1" applyFill="1" applyBorder="1" applyAlignment="1">
      <alignment horizontal="center" vertical="center" wrapText="1"/>
    </xf>
    <xf numFmtId="0" fontId="33" fillId="3" borderId="147" xfId="1" applyFont="1" applyFill="1" applyBorder="1" applyAlignment="1">
      <alignment horizontal="justify" vertical="center" wrapText="1"/>
    </xf>
    <xf numFmtId="0" fontId="35" fillId="3" borderId="189" xfId="1" applyFont="1" applyFill="1" applyBorder="1" applyAlignment="1">
      <alignment horizontal="justify" vertical="center" wrapText="1"/>
    </xf>
    <xf numFmtId="0" fontId="35" fillId="3" borderId="212" xfId="1" applyFont="1" applyFill="1" applyBorder="1" applyAlignment="1">
      <alignment horizontal="justify" vertical="center" wrapText="1"/>
    </xf>
    <xf numFmtId="0" fontId="35" fillId="3" borderId="215" xfId="1" applyFont="1" applyFill="1" applyBorder="1" applyAlignment="1">
      <alignment horizontal="left" vertical="center" wrapText="1"/>
    </xf>
    <xf numFmtId="0" fontId="26" fillId="3" borderId="187" xfId="1" applyFont="1" applyFill="1" applyBorder="1" applyAlignment="1">
      <alignment horizontal="justify" vertical="center" wrapText="1"/>
    </xf>
    <xf numFmtId="0" fontId="26" fillId="3" borderId="188" xfId="1" applyFont="1" applyFill="1" applyBorder="1" applyAlignment="1">
      <alignment horizontal="justify" vertical="center" wrapText="1"/>
    </xf>
    <xf numFmtId="0" fontId="100" fillId="61" borderId="187" xfId="0" applyFont="1" applyFill="1" applyBorder="1" applyAlignment="1">
      <alignment horizontal="left" vertical="center"/>
    </xf>
    <xf numFmtId="0" fontId="35" fillId="3" borderId="215" xfId="1" applyFont="1" applyFill="1" applyBorder="1" applyAlignment="1">
      <alignment horizontal="left" vertical="center"/>
    </xf>
    <xf numFmtId="0" fontId="38" fillId="32" borderId="29" xfId="0" applyFont="1" applyFill="1" applyBorder="1" applyAlignment="1">
      <alignment horizontal="center" vertical="center" wrapText="1"/>
    </xf>
    <xf numFmtId="0" fontId="38" fillId="32" borderId="147" xfId="0" applyFont="1" applyFill="1" applyBorder="1" applyAlignment="1">
      <alignment horizontal="center" vertical="center" wrapText="1"/>
    </xf>
    <xf numFmtId="0" fontId="26" fillId="0" borderId="124" xfId="1" applyFont="1" applyBorder="1" applyAlignment="1">
      <alignment vertical="center"/>
    </xf>
    <xf numFmtId="0" fontId="26" fillId="0" borderId="10" xfId="1" applyFont="1" applyBorder="1" applyAlignment="1">
      <alignment vertical="center"/>
    </xf>
    <xf numFmtId="0" fontId="26" fillId="0" borderId="11" xfId="1" applyFont="1" applyBorder="1" applyAlignment="1">
      <alignment vertical="center"/>
    </xf>
    <xf numFmtId="0" fontId="92" fillId="3" borderId="147" xfId="0" applyFont="1" applyFill="1" applyBorder="1" applyAlignment="1">
      <alignment horizontal="justify" vertical="center" wrapText="1"/>
    </xf>
    <xf numFmtId="0" fontId="92" fillId="3" borderId="212" xfId="0" applyFont="1" applyFill="1" applyBorder="1" applyAlignment="1">
      <alignment horizontal="justify" vertical="center" wrapText="1"/>
    </xf>
    <xf numFmtId="0" fontId="92" fillId="3" borderId="214" xfId="0" applyFont="1" applyFill="1" applyBorder="1" applyAlignment="1">
      <alignment horizontal="justify" vertical="center" wrapText="1"/>
    </xf>
    <xf numFmtId="0" fontId="91" fillId="37" borderId="147" xfId="0" applyFont="1" applyFill="1" applyBorder="1" applyAlignment="1">
      <alignment horizontal="center" vertical="center" wrapText="1"/>
    </xf>
    <xf numFmtId="0" fontId="91" fillId="37" borderId="212" xfId="0" applyFont="1" applyFill="1" applyBorder="1" applyAlignment="1">
      <alignment horizontal="center" vertical="center" wrapText="1"/>
    </xf>
    <xf numFmtId="0" fontId="91" fillId="37" borderId="214" xfId="0" applyFont="1" applyFill="1" applyBorder="1" applyAlignment="1">
      <alignment horizontal="center" vertical="center" wrapText="1"/>
    </xf>
    <xf numFmtId="0" fontId="98" fillId="38" borderId="210" xfId="1" applyFont="1" applyFill="1" applyBorder="1" applyAlignment="1">
      <alignment horizontal="center" vertical="center"/>
    </xf>
    <xf numFmtId="0" fontId="98" fillId="38" borderId="212" xfId="1" applyFont="1" applyFill="1" applyBorder="1" applyAlignment="1">
      <alignment horizontal="center" vertical="center"/>
    </xf>
    <xf numFmtId="0" fontId="98" fillId="38" borderId="214" xfId="1" applyFont="1" applyFill="1" applyBorder="1" applyAlignment="1">
      <alignment horizontal="center" vertical="center"/>
    </xf>
    <xf numFmtId="0" fontId="32" fillId="3" borderId="4" xfId="1" applyFont="1" applyFill="1" applyBorder="1" applyAlignment="1">
      <alignment horizontal="justify" vertical="center" wrapText="1"/>
    </xf>
    <xf numFmtId="0" fontId="32" fillId="3" borderId="18" xfId="1" applyFont="1" applyFill="1" applyBorder="1" applyAlignment="1">
      <alignment horizontal="justify" vertical="center"/>
    </xf>
    <xf numFmtId="0" fontId="32" fillId="3" borderId="50" xfId="1" applyFont="1" applyFill="1" applyBorder="1" applyAlignment="1">
      <alignment horizontal="justify" vertical="center" wrapText="1"/>
    </xf>
    <xf numFmtId="0" fontId="32" fillId="3" borderId="46" xfId="1" applyFont="1" applyFill="1" applyBorder="1" applyAlignment="1">
      <alignment horizontal="justify" vertical="center"/>
    </xf>
    <xf numFmtId="0" fontId="33" fillId="3" borderId="46" xfId="1" applyFont="1" applyFill="1" applyBorder="1" applyAlignment="1">
      <alignment horizontal="center" vertical="center" wrapText="1"/>
    </xf>
    <xf numFmtId="0" fontId="34" fillId="2" borderId="227" xfId="1" applyFont="1" applyFill="1" applyBorder="1" applyAlignment="1">
      <alignment horizontal="center" vertical="center" wrapText="1"/>
    </xf>
    <xf numFmtId="0" fontId="33" fillId="3" borderId="229" xfId="1" applyFont="1" applyFill="1" applyBorder="1" applyAlignment="1">
      <alignment horizontal="justify" vertical="center" wrapText="1"/>
    </xf>
    <xf numFmtId="0" fontId="33" fillId="3" borderId="214" xfId="1" applyFont="1" applyFill="1" applyBorder="1" applyAlignment="1">
      <alignment horizontal="justify" vertical="center" wrapText="1"/>
    </xf>
    <xf numFmtId="0" fontId="100" fillId="61" borderId="228" xfId="0" applyFont="1" applyFill="1" applyBorder="1" applyAlignment="1">
      <alignment horizontal="justify" vertical="center" wrapText="1"/>
    </xf>
    <xf numFmtId="0" fontId="100" fillId="61" borderId="214" xfId="0" applyFont="1" applyFill="1" applyBorder="1" applyAlignment="1">
      <alignment horizontal="justify" vertical="center" wrapText="1"/>
    </xf>
    <xf numFmtId="0" fontId="26" fillId="3" borderId="224" xfId="1" applyFont="1" applyFill="1" applyBorder="1" applyAlignment="1">
      <alignment horizontal="justify" vertical="center" wrapText="1"/>
    </xf>
    <xf numFmtId="0" fontId="26" fillId="3" borderId="225" xfId="1" applyFont="1" applyFill="1" applyBorder="1" applyAlignment="1">
      <alignment horizontal="justify" vertical="center" wrapText="1"/>
    </xf>
    <xf numFmtId="0" fontId="30" fillId="33" borderId="6" xfId="1" applyFont="1" applyFill="1" applyBorder="1" applyAlignment="1">
      <alignment horizontal="center" vertical="center"/>
    </xf>
    <xf numFmtId="0" fontId="30" fillId="33" borderId="7" xfId="1" applyFont="1" applyFill="1" applyBorder="1" applyAlignment="1">
      <alignment horizontal="center" vertical="center"/>
    </xf>
    <xf numFmtId="0" fontId="21" fillId="2" borderId="212" xfId="1" applyFont="1" applyFill="1" applyBorder="1" applyAlignment="1">
      <alignment horizontal="center" vertical="center"/>
    </xf>
    <xf numFmtId="0" fontId="21" fillId="2" borderId="219" xfId="1" applyFont="1" applyFill="1" applyBorder="1" applyAlignment="1">
      <alignment horizontal="center" vertical="center"/>
    </xf>
    <xf numFmtId="14" fontId="21" fillId="2" borderId="212" xfId="1" applyNumberFormat="1" applyFont="1" applyFill="1" applyBorder="1" applyAlignment="1">
      <alignment horizontal="center" vertical="center"/>
    </xf>
    <xf numFmtId="0" fontId="38" fillId="32" borderId="62" xfId="0" applyFont="1" applyFill="1" applyBorder="1" applyAlignment="1">
      <alignment horizontal="center" vertical="center" wrapText="1"/>
    </xf>
    <xf numFmtId="0" fontId="38" fillId="32" borderId="46" xfId="0" applyFont="1" applyFill="1" applyBorder="1" applyAlignment="1">
      <alignment horizontal="center" vertical="center" wrapText="1"/>
    </xf>
    <xf numFmtId="9" fontId="46" fillId="32" borderId="65" xfId="3" applyFont="1" applyFill="1" applyBorder="1" applyAlignment="1">
      <alignment horizontal="center" vertical="center"/>
    </xf>
    <xf numFmtId="9" fontId="46" fillId="32" borderId="63" xfId="3" applyFont="1" applyFill="1" applyBorder="1" applyAlignment="1">
      <alignment horizontal="center" vertical="center"/>
    </xf>
    <xf numFmtId="0" fontId="29" fillId="34" borderId="156" xfId="1" applyFont="1" applyFill="1" applyBorder="1" applyAlignment="1">
      <alignment horizontal="center" vertical="center" wrapText="1"/>
    </xf>
    <xf numFmtId="0" fontId="29" fillId="34" borderId="157" xfId="1" applyFont="1" applyFill="1" applyBorder="1" applyAlignment="1">
      <alignment horizontal="center" vertical="center" wrapText="1"/>
    </xf>
    <xf numFmtId="0" fontId="34" fillId="2" borderId="45" xfId="1" applyFont="1" applyFill="1" applyBorder="1" applyAlignment="1">
      <alignment horizontal="center" vertical="center" wrapText="1"/>
    </xf>
    <xf numFmtId="0" fontId="98" fillId="0" borderId="24" xfId="1" applyFont="1" applyBorder="1" applyAlignment="1">
      <alignment horizontal="center" vertical="center"/>
    </xf>
    <xf numFmtId="0" fontId="98" fillId="0" borderId="151" xfId="1" applyFont="1" applyBorder="1" applyAlignment="1">
      <alignment horizontal="center" vertical="center"/>
    </xf>
    <xf numFmtId="0" fontId="98" fillId="0" borderId="62" xfId="1" applyFont="1" applyBorder="1" applyAlignment="1">
      <alignment horizontal="center" vertical="center"/>
    </xf>
    <xf numFmtId="0" fontId="98" fillId="0" borderId="214" xfId="1" applyFont="1" applyBorder="1" applyAlignment="1">
      <alignment horizontal="center" vertical="center"/>
    </xf>
    <xf numFmtId="9" fontId="34" fillId="35" borderId="187" xfId="3" applyFont="1" applyFill="1" applyBorder="1" applyAlignment="1">
      <alignment horizontal="center" vertical="center" wrapText="1"/>
    </xf>
    <xf numFmtId="9" fontId="34" fillId="35" borderId="188" xfId="3" applyFont="1" applyFill="1" applyBorder="1" applyAlignment="1">
      <alignment horizontal="center" vertical="center" wrapText="1"/>
    </xf>
    <xf numFmtId="9" fontId="46" fillId="32" borderId="62" xfId="3" applyFont="1" applyFill="1" applyBorder="1" applyAlignment="1">
      <alignment horizontal="center" vertical="center"/>
    </xf>
    <xf numFmtId="9" fontId="46" fillId="32" borderId="153" xfId="3" applyFont="1" applyFill="1" applyBorder="1" applyAlignment="1">
      <alignment horizontal="center" vertical="center" wrapText="1"/>
    </xf>
    <xf numFmtId="0" fontId="21" fillId="3" borderId="187" xfId="1" applyFont="1" applyFill="1" applyBorder="1" applyAlignment="1">
      <alignment horizontal="center" vertical="center" wrapText="1"/>
    </xf>
    <xf numFmtId="9" fontId="23" fillId="6" borderId="210" xfId="1" applyNumberFormat="1" applyFont="1" applyFill="1" applyBorder="1" applyAlignment="1">
      <alignment horizontal="center" vertical="center" wrapText="1"/>
    </xf>
    <xf numFmtId="9" fontId="23" fillId="6" borderId="167" xfId="1" applyNumberFormat="1" applyFont="1" applyFill="1" applyBorder="1" applyAlignment="1">
      <alignment horizontal="center" vertical="center" wrapText="1"/>
    </xf>
    <xf numFmtId="9" fontId="23" fillId="6" borderId="204" xfId="1" applyNumberFormat="1" applyFont="1" applyFill="1" applyBorder="1" applyAlignment="1">
      <alignment horizontal="center" vertical="center" wrapText="1"/>
    </xf>
    <xf numFmtId="0" fontId="33" fillId="3" borderId="167" xfId="1" applyFont="1" applyFill="1" applyBorder="1" applyAlignment="1">
      <alignment horizontal="center" vertical="center" wrapText="1"/>
    </xf>
    <xf numFmtId="0" fontId="57" fillId="3" borderId="187" xfId="4" applyFont="1" applyFill="1" applyBorder="1" applyAlignment="1">
      <alignment horizontal="justify" vertical="center" wrapText="1"/>
    </xf>
    <xf numFmtId="0" fontId="56" fillId="3" borderId="187" xfId="1" applyFont="1" applyFill="1" applyBorder="1" applyAlignment="1">
      <alignment horizontal="justify" vertical="center" wrapText="1"/>
    </xf>
    <xf numFmtId="9" fontId="46" fillId="32" borderId="147" xfId="3" applyFont="1" applyFill="1" applyBorder="1" applyAlignment="1">
      <alignment horizontal="center" vertical="center"/>
    </xf>
    <xf numFmtId="9" fontId="46" fillId="32" borderId="204" xfId="3" applyFont="1" applyFill="1" applyBorder="1" applyAlignment="1">
      <alignment horizontal="center" vertical="center"/>
    </xf>
    <xf numFmtId="9" fontId="105" fillId="32" borderId="207" xfId="3" applyFont="1" applyFill="1" applyBorder="1" applyAlignment="1">
      <alignment horizontal="center" vertical="center" wrapText="1"/>
    </xf>
    <xf numFmtId="9" fontId="105" fillId="32" borderId="54" xfId="3" applyFont="1" applyFill="1" applyBorder="1" applyAlignment="1">
      <alignment horizontal="center" vertical="center" wrapText="1"/>
    </xf>
    <xf numFmtId="9" fontId="23" fillId="6" borderId="187" xfId="1" applyNumberFormat="1" applyFont="1" applyFill="1" applyBorder="1" applyAlignment="1">
      <alignment horizontal="center" vertical="center" wrapText="1"/>
    </xf>
    <xf numFmtId="9" fontId="21" fillId="35" borderId="187" xfId="1" applyNumberFormat="1" applyFont="1" applyFill="1" applyBorder="1" applyAlignment="1">
      <alignment horizontal="center" vertical="center" wrapText="1"/>
    </xf>
    <xf numFmtId="9" fontId="21" fillId="35" borderId="147" xfId="1" applyNumberFormat="1" applyFont="1" applyFill="1" applyBorder="1" applyAlignment="1">
      <alignment horizontal="center" vertical="center" wrapText="1"/>
    </xf>
    <xf numFmtId="0" fontId="41" fillId="34" borderId="50" xfId="1" applyFont="1" applyFill="1" applyBorder="1" applyAlignment="1">
      <alignment horizontal="center" vertical="center" wrapText="1"/>
    </xf>
    <xf numFmtId="9" fontId="21" fillId="35" borderId="54" xfId="1" applyNumberFormat="1" applyFont="1" applyFill="1" applyBorder="1" applyAlignment="1">
      <alignment horizontal="center" vertical="center" wrapText="1"/>
    </xf>
    <xf numFmtId="9" fontId="21" fillId="35" borderId="55" xfId="1" applyNumberFormat="1" applyFont="1" applyFill="1" applyBorder="1" applyAlignment="1">
      <alignment horizontal="center" vertical="center" wrapText="1"/>
    </xf>
    <xf numFmtId="9" fontId="23" fillId="35" borderId="187" xfId="3" applyFont="1" applyFill="1" applyBorder="1" applyAlignment="1">
      <alignment horizontal="center" vertical="center" wrapText="1"/>
    </xf>
    <xf numFmtId="9" fontId="23" fillId="35" borderId="147" xfId="3" applyFont="1" applyFill="1" applyBorder="1" applyAlignment="1">
      <alignment horizontal="center" vertical="center" wrapText="1"/>
    </xf>
    <xf numFmtId="9" fontId="23" fillId="35" borderId="187" xfId="1" applyNumberFormat="1" applyFont="1" applyFill="1" applyBorder="1" applyAlignment="1">
      <alignment horizontal="center" vertical="center" wrapText="1"/>
    </xf>
    <xf numFmtId="9" fontId="23" fillId="35" borderId="147" xfId="1" applyNumberFormat="1" applyFont="1" applyFill="1" applyBorder="1" applyAlignment="1">
      <alignment horizontal="center" vertical="center" wrapText="1"/>
    </xf>
    <xf numFmtId="0" fontId="48" fillId="3" borderId="187" xfId="4" applyFill="1" applyBorder="1" applyAlignment="1">
      <alignment horizontal="left" vertical="center" wrapText="1"/>
    </xf>
    <xf numFmtId="0" fontId="57" fillId="3" borderId="187" xfId="1" applyFont="1" applyFill="1" applyBorder="1" applyAlignment="1">
      <alignment horizontal="left" vertical="center" wrapText="1"/>
    </xf>
    <xf numFmtId="0" fontId="33" fillId="3" borderId="50" xfId="1" applyFont="1" applyFill="1" applyBorder="1" applyAlignment="1">
      <alignment horizontal="left" vertical="center"/>
    </xf>
    <xf numFmtId="9" fontId="125" fillId="32" borderId="95" xfId="3" applyFont="1" applyFill="1" applyBorder="1" applyAlignment="1">
      <alignment horizontal="center" vertical="center" wrapText="1"/>
    </xf>
    <xf numFmtId="0" fontId="29" fillId="34" borderId="65" xfId="1" applyFont="1" applyFill="1" applyBorder="1" applyAlignment="1">
      <alignment horizontal="center" vertical="center" wrapText="1"/>
    </xf>
    <xf numFmtId="0" fontId="29" fillId="34" borderId="144" xfId="1" applyFont="1" applyFill="1" applyBorder="1" applyAlignment="1">
      <alignment horizontal="center" vertical="center" wrapText="1"/>
    </xf>
    <xf numFmtId="9" fontId="46" fillId="32" borderId="24" xfId="3" applyFont="1" applyFill="1" applyBorder="1" applyAlignment="1">
      <alignment horizontal="center" vertical="center"/>
    </xf>
    <xf numFmtId="9" fontId="46" fillId="32" borderId="243" xfId="3" applyFont="1" applyFill="1" applyBorder="1" applyAlignment="1">
      <alignment horizontal="center" vertical="center"/>
    </xf>
    <xf numFmtId="0" fontId="29" fillId="34" borderId="27" xfId="1" applyFont="1" applyFill="1" applyBorder="1" applyAlignment="1">
      <alignment horizontal="center" vertical="center" wrapText="1"/>
    </xf>
    <xf numFmtId="0" fontId="29" fillId="34" borderId="51" xfId="1" applyFont="1" applyFill="1" applyBorder="1" applyAlignment="1">
      <alignment horizontal="center" vertical="center" wrapText="1"/>
    </xf>
    <xf numFmtId="9" fontId="21" fillId="6" borderId="210" xfId="1" applyNumberFormat="1" applyFont="1" applyFill="1" applyBorder="1" applyAlignment="1">
      <alignment horizontal="center" vertical="center" wrapText="1"/>
    </xf>
    <xf numFmtId="9" fontId="21" fillId="6" borderId="167" xfId="1" applyNumberFormat="1" applyFont="1" applyFill="1" applyBorder="1" applyAlignment="1">
      <alignment horizontal="center" vertical="center" wrapText="1"/>
    </xf>
    <xf numFmtId="9" fontId="21" fillId="6" borderId="204" xfId="1" applyNumberFormat="1" applyFont="1" applyFill="1" applyBorder="1" applyAlignment="1">
      <alignment horizontal="center" vertical="center" wrapText="1"/>
    </xf>
    <xf numFmtId="9" fontId="21" fillId="55" borderId="187" xfId="1" applyNumberFormat="1" applyFont="1" applyFill="1" applyBorder="1" applyAlignment="1">
      <alignment horizontal="center" vertical="center" wrapText="1"/>
    </xf>
    <xf numFmtId="9" fontId="21" fillId="55" borderId="188" xfId="1" applyNumberFormat="1" applyFont="1" applyFill="1" applyBorder="1" applyAlignment="1">
      <alignment horizontal="center" vertical="center" wrapText="1"/>
    </xf>
    <xf numFmtId="0" fontId="22" fillId="0" borderId="167" xfId="1" applyFont="1" applyBorder="1" applyAlignment="1">
      <alignment horizontal="center" vertical="center"/>
    </xf>
    <xf numFmtId="0" fontId="22" fillId="0" borderId="129" xfId="1" applyFont="1" applyBorder="1" applyAlignment="1">
      <alignment horizontal="center" vertical="center"/>
    </xf>
    <xf numFmtId="9" fontId="21" fillId="6" borderId="189" xfId="1" applyNumberFormat="1" applyFont="1" applyFill="1" applyBorder="1" applyAlignment="1">
      <alignment horizontal="center" vertical="center" wrapText="1"/>
    </xf>
    <xf numFmtId="9" fontId="21" fillId="6" borderId="187" xfId="1" applyNumberFormat="1" applyFont="1" applyFill="1" applyBorder="1" applyAlignment="1">
      <alignment horizontal="center" vertical="center" wrapText="1"/>
    </xf>
    <xf numFmtId="9" fontId="21" fillId="55" borderId="13" xfId="1" applyNumberFormat="1" applyFont="1" applyFill="1" applyBorder="1" applyAlignment="1">
      <alignment horizontal="center" vertical="center" wrapText="1"/>
    </xf>
    <xf numFmtId="9" fontId="21" fillId="55" borderId="14" xfId="1" applyNumberFormat="1" applyFont="1" applyFill="1" applyBorder="1" applyAlignment="1">
      <alignment horizontal="center" vertical="center" wrapText="1"/>
    </xf>
    <xf numFmtId="0" fontId="22" fillId="0" borderId="60" xfId="1" applyFont="1" applyBorder="1" applyAlignment="1">
      <alignment horizontal="center" vertical="center"/>
    </xf>
    <xf numFmtId="0" fontId="22" fillId="0" borderId="59" xfId="1" applyFont="1" applyBorder="1" applyAlignment="1">
      <alignment horizontal="center" vertical="center"/>
    </xf>
    <xf numFmtId="0" fontId="17" fillId="3" borderId="0" xfId="1" applyFont="1" applyFill="1" applyAlignment="1">
      <alignment horizontal="center" vertical="center" wrapText="1"/>
    </xf>
    <xf numFmtId="0" fontId="33" fillId="0" borderId="45" xfId="1" applyFont="1" applyBorder="1" applyAlignment="1">
      <alignment horizontal="center" vertical="center" wrapText="1"/>
    </xf>
    <xf numFmtId="0" fontId="50" fillId="2" borderId="19" xfId="1" applyFont="1" applyFill="1" applyBorder="1" applyAlignment="1">
      <alignment horizontal="justify" vertical="center" wrapText="1"/>
    </xf>
    <xf numFmtId="0" fontId="50" fillId="2" borderId="5" xfId="1" applyFont="1" applyFill="1" applyBorder="1" applyAlignment="1">
      <alignment horizontal="justify" vertical="center" wrapText="1"/>
    </xf>
    <xf numFmtId="0" fontId="50" fillId="2" borderId="55" xfId="1" applyFont="1" applyFill="1" applyBorder="1" applyAlignment="1">
      <alignment horizontal="justify" vertical="center" wrapText="1"/>
    </xf>
    <xf numFmtId="0" fontId="50" fillId="2" borderId="59" xfId="1" applyFont="1" applyFill="1" applyBorder="1" applyAlignment="1">
      <alignment horizontal="justify" vertical="center" wrapText="1"/>
    </xf>
    <xf numFmtId="0" fontId="24" fillId="3" borderId="202" xfId="1" applyFont="1" applyFill="1" applyBorder="1" applyAlignment="1">
      <alignment horizontal="justify" vertical="center" wrapText="1"/>
    </xf>
    <xf numFmtId="0" fontId="24" fillId="3" borderId="205" xfId="1" applyFont="1" applyFill="1" applyBorder="1" applyAlignment="1">
      <alignment horizontal="justify" vertical="center" wrapText="1"/>
    </xf>
    <xf numFmtId="0" fontId="24" fillId="3" borderId="55" xfId="1" applyFont="1" applyFill="1" applyBorder="1" applyAlignment="1">
      <alignment horizontal="justify" vertical="center" wrapText="1"/>
    </xf>
    <xf numFmtId="0" fontId="24" fillId="3" borderId="59" xfId="1" applyFont="1" applyFill="1" applyBorder="1" applyAlignment="1">
      <alignment horizontal="justify" vertical="center" wrapText="1"/>
    </xf>
    <xf numFmtId="0" fontId="21" fillId="3" borderId="209" xfId="1" applyFont="1" applyFill="1" applyBorder="1" applyAlignment="1">
      <alignment horizontal="left" vertical="center" wrapText="1"/>
    </xf>
    <xf numFmtId="0" fontId="21" fillId="3" borderId="61" xfId="1" applyFont="1" applyFill="1" applyBorder="1" applyAlignment="1">
      <alignment horizontal="left" vertical="center" wrapText="1"/>
    </xf>
    <xf numFmtId="0" fontId="27" fillId="2" borderId="147" xfId="1" applyFont="1" applyFill="1" applyBorder="1" applyAlignment="1">
      <alignment horizontal="justify" vertical="center" wrapText="1"/>
    </xf>
    <xf numFmtId="0" fontId="27" fillId="2" borderId="167" xfId="1" applyFont="1" applyFill="1" applyBorder="1" applyAlignment="1">
      <alignment horizontal="justify" vertical="center" wrapText="1"/>
    </xf>
    <xf numFmtId="0" fontId="27" fillId="2" borderId="129" xfId="1" applyFont="1" applyFill="1" applyBorder="1" applyAlignment="1">
      <alignment horizontal="justify" vertical="center" wrapText="1"/>
    </xf>
    <xf numFmtId="0" fontId="43" fillId="34" borderId="21" xfId="1" applyFont="1" applyFill="1" applyBorder="1" applyAlignment="1">
      <alignment horizontal="center" vertical="center" wrapText="1"/>
    </xf>
    <xf numFmtId="0" fontId="43" fillId="34" borderId="22" xfId="1" applyFont="1" applyFill="1" applyBorder="1" applyAlignment="1">
      <alignment horizontal="center" vertical="center" wrapText="1"/>
    </xf>
    <xf numFmtId="0" fontId="43" fillId="34" borderId="43" xfId="1" applyFont="1" applyFill="1" applyBorder="1" applyAlignment="1">
      <alignment horizontal="center" vertical="center" wrapText="1"/>
    </xf>
    <xf numFmtId="0" fontId="43" fillId="34" borderId="23" xfId="1" applyFont="1" applyFill="1" applyBorder="1" applyAlignment="1">
      <alignment horizontal="center" vertical="center" wrapText="1"/>
    </xf>
    <xf numFmtId="0" fontId="24" fillId="3" borderId="187" xfId="1" applyFont="1" applyFill="1" applyBorder="1" applyAlignment="1">
      <alignment horizontal="center" vertical="center" wrapText="1"/>
    </xf>
    <xf numFmtId="0" fontId="22" fillId="37" borderId="189" xfId="1" applyFont="1" applyFill="1" applyBorder="1" applyAlignment="1">
      <alignment horizontal="center" vertical="center" wrapText="1"/>
    </xf>
    <xf numFmtId="0" fontId="22" fillId="37" borderId="187" xfId="1" applyFont="1" applyFill="1" applyBorder="1" applyAlignment="1">
      <alignment horizontal="center" vertical="center" wrapText="1"/>
    </xf>
    <xf numFmtId="9" fontId="23" fillId="6" borderId="24" xfId="1" applyNumberFormat="1" applyFont="1" applyFill="1" applyBorder="1" applyAlignment="1">
      <alignment horizontal="center" vertical="center" wrapText="1"/>
    </xf>
    <xf numFmtId="9" fontId="23" fillId="6" borderId="25" xfId="1" applyNumberFormat="1" applyFont="1" applyFill="1" applyBorder="1" applyAlignment="1">
      <alignment horizontal="center" vertical="center" wrapText="1"/>
    </xf>
    <xf numFmtId="9" fontId="23" fillId="6" borderId="62" xfId="1" applyNumberFormat="1" applyFont="1" applyFill="1" applyBorder="1" applyAlignment="1">
      <alignment horizontal="center" vertical="center" wrapText="1"/>
    </xf>
    <xf numFmtId="0" fontId="23" fillId="3" borderId="54" xfId="1" applyFont="1" applyFill="1" applyBorder="1" applyAlignment="1">
      <alignment horizontal="center" vertical="center" wrapText="1"/>
    </xf>
    <xf numFmtId="0" fontId="23" fillId="3" borderId="187" xfId="1" applyFont="1" applyFill="1" applyBorder="1" applyAlignment="1">
      <alignment horizontal="center" vertical="center" wrapText="1"/>
    </xf>
    <xf numFmtId="0" fontId="23" fillId="3" borderId="215" xfId="1" applyFont="1" applyFill="1" applyBorder="1" applyAlignment="1">
      <alignment horizontal="center" vertical="center" wrapText="1"/>
    </xf>
    <xf numFmtId="0" fontId="21" fillId="3" borderId="162" xfId="1" applyFont="1" applyFill="1" applyBorder="1" applyAlignment="1">
      <alignment horizontal="left" vertical="center" wrapText="1"/>
    </xf>
    <xf numFmtId="0" fontId="21" fillId="3" borderId="189" xfId="1" applyFont="1" applyFill="1" applyBorder="1" applyAlignment="1">
      <alignment horizontal="left" vertical="center" wrapText="1"/>
    </xf>
    <xf numFmtId="0" fontId="21" fillId="3" borderId="206" xfId="1" applyFont="1" applyFill="1" applyBorder="1" applyAlignment="1">
      <alignment horizontal="left" vertical="center" wrapText="1"/>
    </xf>
    <xf numFmtId="0" fontId="27" fillId="3" borderId="187" xfId="1" applyFont="1" applyFill="1" applyBorder="1" applyAlignment="1">
      <alignment horizontal="left" vertical="center" wrapText="1"/>
    </xf>
    <xf numFmtId="0" fontId="27" fillId="3" borderId="188" xfId="1" applyFont="1" applyFill="1" applyBorder="1" applyAlignment="1">
      <alignment horizontal="left" vertical="center" wrapText="1"/>
    </xf>
    <xf numFmtId="0" fontId="27" fillId="3" borderId="207" xfId="1" applyFont="1" applyFill="1" applyBorder="1" applyAlignment="1">
      <alignment horizontal="left" vertical="center" wrapText="1"/>
    </xf>
    <xf numFmtId="0" fontId="27" fillId="3" borderId="208" xfId="1" applyFont="1" applyFill="1" applyBorder="1" applyAlignment="1">
      <alignment horizontal="left" vertical="center" wrapText="1"/>
    </xf>
    <xf numFmtId="0" fontId="29" fillId="34" borderId="55" xfId="1" applyFont="1" applyFill="1" applyBorder="1" applyAlignment="1">
      <alignment horizontal="center" vertical="center" wrapText="1"/>
    </xf>
    <xf numFmtId="0" fontId="33" fillId="3" borderId="199" xfId="1" applyFont="1" applyFill="1" applyBorder="1" applyAlignment="1">
      <alignment horizontal="justify" vertical="center" wrapText="1"/>
    </xf>
    <xf numFmtId="0" fontId="33" fillId="3" borderId="150" xfId="1" applyFont="1" applyFill="1" applyBorder="1" applyAlignment="1">
      <alignment horizontal="justify" vertical="center" wrapText="1"/>
    </xf>
    <xf numFmtId="0" fontId="94" fillId="2" borderId="18" xfId="1" applyFont="1" applyFill="1" applyBorder="1" applyAlignment="1">
      <alignment horizontal="justify" vertical="center" wrapText="1"/>
    </xf>
    <xf numFmtId="0" fontId="94" fillId="2" borderId="20" xfId="1" applyFont="1" applyFill="1" applyBorder="1" applyAlignment="1">
      <alignment horizontal="justify" vertical="center" wrapText="1"/>
    </xf>
    <xf numFmtId="0" fontId="26" fillId="3" borderId="187" xfId="1" applyFont="1" applyFill="1" applyBorder="1" applyAlignment="1">
      <alignment horizontal="justify" vertical="center"/>
    </xf>
    <xf numFmtId="0" fontId="26" fillId="3" borderId="188" xfId="1" applyFont="1" applyFill="1" applyBorder="1" applyAlignment="1">
      <alignment horizontal="justify" vertical="center"/>
    </xf>
    <xf numFmtId="0" fontId="98" fillId="0" borderId="210" xfId="1" applyFont="1" applyBorder="1" applyAlignment="1">
      <alignment horizontal="center" vertical="center" wrapText="1"/>
    </xf>
    <xf numFmtId="0" fontId="98" fillId="0" borderId="167" xfId="1" applyFont="1" applyBorder="1" applyAlignment="1">
      <alignment horizontal="center" vertical="center" wrapText="1"/>
    </xf>
    <xf numFmtId="0" fontId="27" fillId="2" borderId="29" xfId="1" applyFont="1" applyFill="1" applyBorder="1" applyAlignment="1">
      <alignment horizontal="justify" vertical="center" wrapText="1"/>
    </xf>
    <xf numFmtId="0" fontId="27" fillId="2" borderId="25" xfId="1" applyFont="1" applyFill="1" applyBorder="1" applyAlignment="1">
      <alignment horizontal="justify" vertical="center" wrapText="1"/>
    </xf>
    <xf numFmtId="0" fontId="27" fillId="2" borderId="26" xfId="1" applyFont="1" applyFill="1" applyBorder="1" applyAlignment="1">
      <alignment horizontal="justify" vertical="center" wrapText="1"/>
    </xf>
    <xf numFmtId="0" fontId="22" fillId="37" borderId="199" xfId="1" applyFont="1" applyFill="1" applyBorder="1" applyAlignment="1">
      <alignment horizontal="center" vertical="center" wrapText="1"/>
    </xf>
    <xf numFmtId="0" fontId="22" fillId="37" borderId="200" xfId="1" applyFont="1" applyFill="1" applyBorder="1" applyAlignment="1">
      <alignment horizontal="center" vertical="center" wrapText="1"/>
    </xf>
    <xf numFmtId="0" fontId="22" fillId="37" borderId="201" xfId="1" applyFont="1" applyFill="1" applyBorder="1" applyAlignment="1">
      <alignment horizontal="center" vertical="center" wrapText="1"/>
    </xf>
    <xf numFmtId="0" fontId="22" fillId="37" borderId="27" xfId="1" applyFont="1" applyFill="1" applyBorder="1" applyAlignment="1">
      <alignment horizontal="center" vertical="center" wrapText="1"/>
    </xf>
    <xf numFmtId="0" fontId="22" fillId="37" borderId="0" xfId="1" applyFont="1" applyFill="1" applyAlignment="1">
      <alignment horizontal="center" vertical="center" wrapText="1"/>
    </xf>
    <xf numFmtId="0" fontId="22" fillId="37" borderId="64" xfId="1" applyFont="1" applyFill="1" applyBorder="1" applyAlignment="1">
      <alignment horizontal="center" vertical="center" wrapText="1"/>
    </xf>
    <xf numFmtId="0" fontId="22" fillId="37" borderId="65" xfId="1" applyFont="1" applyFill="1" applyBorder="1" applyAlignment="1">
      <alignment horizontal="center" vertical="center" wrapText="1"/>
    </xf>
    <xf numFmtId="0" fontId="22" fillId="37" borderId="60" xfId="1" applyFont="1" applyFill="1" applyBorder="1" applyAlignment="1">
      <alignment horizontal="center" vertical="center" wrapText="1"/>
    </xf>
    <xf numFmtId="0" fontId="22" fillId="37" borderId="63" xfId="1" applyFont="1" applyFill="1" applyBorder="1" applyAlignment="1">
      <alignment horizontal="center" vertical="center" wrapText="1"/>
    </xf>
    <xf numFmtId="0" fontId="22" fillId="37" borderId="51" xfId="1" applyFont="1" applyFill="1" applyBorder="1" applyAlignment="1">
      <alignment horizontal="center" vertical="center" wrapText="1"/>
    </xf>
    <xf numFmtId="0" fontId="22" fillId="37" borderId="52" xfId="1" applyFont="1" applyFill="1" applyBorder="1" applyAlignment="1">
      <alignment horizontal="center" vertical="center" wrapText="1"/>
    </xf>
    <xf numFmtId="0" fontId="22" fillId="37" borderId="58" xfId="1" applyFont="1" applyFill="1" applyBorder="1" applyAlignment="1">
      <alignment horizontal="center" vertical="center" wrapText="1"/>
    </xf>
    <xf numFmtId="0" fontId="98" fillId="0" borderId="189" xfId="1" applyFont="1" applyBorder="1" applyAlignment="1">
      <alignment horizontal="center" vertical="center" wrapText="1"/>
    </xf>
    <xf numFmtId="0" fontId="98" fillId="0" borderId="187" xfId="1" applyFont="1" applyBorder="1" applyAlignment="1">
      <alignment horizontal="center" vertical="center" wrapText="1"/>
    </xf>
    <xf numFmtId="0" fontId="98" fillId="0" borderId="147" xfId="1" applyFont="1" applyBorder="1" applyAlignment="1">
      <alignment horizontal="center" vertical="center" wrapText="1"/>
    </xf>
    <xf numFmtId="0" fontId="35" fillId="0" borderId="189" xfId="1" applyFont="1" applyBorder="1" applyAlignment="1">
      <alignment horizontal="justify" vertical="center" wrapText="1"/>
    </xf>
    <xf numFmtId="0" fontId="35" fillId="0" borderId="187" xfId="1" applyFont="1" applyBorder="1" applyAlignment="1">
      <alignment horizontal="justify" vertical="center" wrapText="1"/>
    </xf>
    <xf numFmtId="0" fontId="25" fillId="3" borderId="202" xfId="0" applyFont="1" applyFill="1" applyBorder="1" applyAlignment="1">
      <alignment horizontal="justify" vertical="center" wrapText="1"/>
    </xf>
    <xf numFmtId="0" fontId="25" fillId="3" borderId="205" xfId="0" applyFont="1" applyFill="1" applyBorder="1" applyAlignment="1">
      <alignment horizontal="justify" vertical="center" wrapText="1"/>
    </xf>
    <xf numFmtId="0" fontId="25" fillId="3" borderId="55" xfId="0" applyFont="1" applyFill="1" applyBorder="1" applyAlignment="1">
      <alignment horizontal="justify" vertical="center" wrapText="1"/>
    </xf>
    <xf numFmtId="0" fontId="25" fillId="3" borderId="59" xfId="0" applyFont="1" applyFill="1" applyBorder="1" applyAlignment="1">
      <alignment horizontal="justify" vertical="center" wrapText="1"/>
    </xf>
    <xf numFmtId="0" fontId="24" fillId="3" borderId="147" xfId="1" applyFont="1" applyFill="1" applyBorder="1" applyAlignment="1">
      <alignment horizontal="justify" vertical="center" wrapText="1"/>
    </xf>
    <xf numFmtId="0" fontId="24" fillId="3" borderId="129" xfId="1" applyFont="1" applyFill="1" applyBorder="1" applyAlignment="1">
      <alignment horizontal="justify" vertical="center" wrapText="1"/>
    </xf>
    <xf numFmtId="0" fontId="21" fillId="3" borderId="247" xfId="1" applyFont="1" applyFill="1" applyBorder="1" applyAlignment="1">
      <alignment horizontal="center" vertical="center" wrapText="1"/>
    </xf>
    <xf numFmtId="0" fontId="21" fillId="3" borderId="39" xfId="1" applyFont="1" applyFill="1" applyBorder="1" applyAlignment="1">
      <alignment horizontal="center" vertical="center" wrapText="1"/>
    </xf>
    <xf numFmtId="0" fontId="21" fillId="3" borderId="57" xfId="1" applyFont="1" applyFill="1" applyBorder="1" applyAlignment="1">
      <alignment horizontal="center" vertical="center" wrapText="1"/>
    </xf>
    <xf numFmtId="0" fontId="27" fillId="2" borderId="246" xfId="1" applyFont="1" applyFill="1" applyBorder="1" applyAlignment="1">
      <alignment horizontal="center" vertical="center" wrapText="1"/>
    </xf>
    <xf numFmtId="0" fontId="27" fillId="2" borderId="237" xfId="1" applyFont="1" applyFill="1" applyBorder="1" applyAlignment="1">
      <alignment horizontal="center" vertical="center" wrapText="1"/>
    </xf>
    <xf numFmtId="0" fontId="27" fillId="2" borderId="238" xfId="1" applyFont="1" applyFill="1" applyBorder="1" applyAlignment="1">
      <alignment horizontal="center" vertical="center" wrapText="1"/>
    </xf>
    <xf numFmtId="0" fontId="27" fillId="2" borderId="19"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5" xfId="1" applyFont="1" applyFill="1" applyBorder="1" applyAlignment="1">
      <alignment horizontal="center" vertical="center" wrapText="1"/>
    </xf>
    <xf numFmtId="0" fontId="27" fillId="2" borderId="56" xfId="1" applyFont="1" applyFill="1" applyBorder="1" applyAlignment="1">
      <alignment horizontal="center" vertical="center" wrapText="1"/>
    </xf>
    <xf numFmtId="0" fontId="27" fillId="2" borderId="52"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122" fillId="31" borderId="147" xfId="6" applyFont="1" applyFill="1" applyBorder="1" applyAlignment="1" applyProtection="1">
      <alignment horizontal="center" vertical="center" wrapText="1"/>
      <protection locked="0"/>
    </xf>
    <xf numFmtId="0" fontId="122" fillId="31" borderId="167" xfId="6" applyFont="1" applyFill="1" applyBorder="1" applyAlignment="1" applyProtection="1">
      <alignment horizontal="center" vertical="center" wrapText="1"/>
      <protection locked="0"/>
    </xf>
    <xf numFmtId="0" fontId="122" fillId="31" borderId="204" xfId="6" applyFont="1" applyFill="1" applyBorder="1" applyAlignment="1" applyProtection="1">
      <alignment horizontal="center" vertical="center" wrapText="1"/>
      <protection locked="0"/>
    </xf>
    <xf numFmtId="0" fontId="121" fillId="31" borderId="147" xfId="6" applyFont="1" applyFill="1" applyBorder="1" applyAlignment="1" applyProtection="1">
      <alignment horizontal="left" vertical="center" wrapText="1"/>
      <protection locked="0"/>
    </xf>
    <xf numFmtId="0" fontId="121" fillId="31" borderId="204" xfId="6" applyFont="1" applyFill="1" applyBorder="1" applyAlignment="1" applyProtection="1">
      <alignment horizontal="left" vertical="center" wrapText="1"/>
      <protection locked="0"/>
    </xf>
    <xf numFmtId="0" fontId="33" fillId="3" borderId="204" xfId="1" applyFont="1" applyFill="1" applyBorder="1" applyAlignment="1">
      <alignment horizontal="justify" vertical="center" wrapText="1"/>
    </xf>
    <xf numFmtId="0" fontId="25" fillId="3" borderId="187" xfId="0" applyFont="1" applyFill="1" applyBorder="1" applyAlignment="1">
      <alignment horizontal="center" vertical="center" wrapText="1"/>
    </xf>
    <xf numFmtId="0" fontId="24" fillId="3" borderId="50" xfId="1" applyFont="1" applyFill="1" applyBorder="1" applyAlignment="1">
      <alignment horizontal="justify" vertical="center" wrapText="1"/>
    </xf>
    <xf numFmtId="0" fontId="24" fillId="3" borderId="12" xfId="1" applyFont="1" applyFill="1" applyBorder="1" applyAlignment="1">
      <alignment horizontal="justify" vertical="center" wrapText="1"/>
    </xf>
    <xf numFmtId="0" fontId="49" fillId="40" borderId="4" xfId="6" applyFont="1" applyFill="1" applyBorder="1" applyAlignment="1" applyProtection="1">
      <alignment horizontal="left" vertical="center" wrapText="1"/>
      <protection locked="0"/>
    </xf>
    <xf numFmtId="0" fontId="49" fillId="40" borderId="18" xfId="6" applyFont="1" applyFill="1" applyBorder="1" applyAlignment="1" applyProtection="1">
      <alignment horizontal="left" vertical="center" wrapText="1"/>
      <protection locked="0"/>
    </xf>
    <xf numFmtId="0" fontId="118" fillId="40" borderId="50" xfId="6" applyFont="1" applyFill="1" applyBorder="1" applyAlignment="1" applyProtection="1">
      <alignment horizontal="center" vertical="center" wrapText="1"/>
      <protection locked="0"/>
    </xf>
    <xf numFmtId="0" fontId="118" fillId="40" borderId="49" xfId="6" applyFont="1" applyFill="1" applyBorder="1" applyAlignment="1" applyProtection="1">
      <alignment horizontal="center" vertical="center" wrapText="1"/>
      <protection locked="0"/>
    </xf>
    <xf numFmtId="0" fontId="118" fillId="40" borderId="12" xfId="6" applyFont="1" applyFill="1" applyBorder="1" applyAlignment="1" applyProtection="1">
      <alignment horizontal="center" vertical="center" wrapText="1"/>
      <protection locked="0"/>
    </xf>
    <xf numFmtId="0" fontId="19" fillId="3" borderId="5" xfId="0" applyFont="1" applyFill="1" applyBorder="1" applyAlignment="1">
      <alignment horizontal="center"/>
    </xf>
    <xf numFmtId="0" fontId="18" fillId="3" borderId="27" xfId="1" applyFont="1" applyFill="1" applyBorder="1" applyAlignment="1">
      <alignment horizontal="center"/>
    </xf>
    <xf numFmtId="14" fontId="21" fillId="2" borderId="213" xfId="1" applyNumberFormat="1" applyFont="1" applyFill="1" applyBorder="1" applyAlignment="1">
      <alignment horizontal="center" vertical="center" wrapText="1"/>
    </xf>
    <xf numFmtId="14" fontId="21" fillId="2" borderId="212" xfId="1" applyNumberFormat="1" applyFont="1" applyFill="1" applyBorder="1" applyAlignment="1">
      <alignment horizontal="center" vertical="center" wrapText="1"/>
    </xf>
    <xf numFmtId="14" fontId="21" fillId="2" borderId="219" xfId="1" applyNumberFormat="1" applyFont="1" applyFill="1" applyBorder="1" applyAlignment="1">
      <alignment horizontal="center" vertical="center" wrapText="1"/>
    </xf>
    <xf numFmtId="0" fontId="21" fillId="3" borderId="54" xfId="1" applyFont="1" applyFill="1" applyBorder="1" applyAlignment="1">
      <alignment horizontal="center" vertical="center" wrapText="1"/>
    </xf>
    <xf numFmtId="0" fontId="21" fillId="3" borderId="215" xfId="1" applyFont="1" applyFill="1" applyBorder="1" applyAlignment="1">
      <alignment horizontal="center" vertical="center" wrapText="1"/>
    </xf>
    <xf numFmtId="0" fontId="93" fillId="63" borderId="5" xfId="0" applyFont="1" applyFill="1" applyBorder="1" applyAlignment="1">
      <alignment horizontal="center" vertical="center" textRotation="90"/>
    </xf>
    <xf numFmtId="0" fontId="121" fillId="31" borderId="202" xfId="6" applyFont="1" applyFill="1" applyBorder="1" applyAlignment="1" applyProtection="1">
      <alignment horizontal="left" vertical="center" wrapText="1"/>
      <protection locked="0"/>
    </xf>
    <xf numFmtId="0" fontId="121" fillId="31" borderId="201" xfId="6" applyFont="1" applyFill="1" applyBorder="1" applyAlignment="1" applyProtection="1">
      <alignment horizontal="left" vertical="center" wrapText="1"/>
      <protection locked="0"/>
    </xf>
    <xf numFmtId="0" fontId="119" fillId="6" borderId="189" xfId="6" applyFont="1" applyFill="1" applyBorder="1" applyAlignment="1" applyProtection="1">
      <alignment horizontal="center" vertical="center" wrapText="1"/>
      <protection locked="0"/>
    </xf>
    <xf numFmtId="0" fontId="119" fillId="6" borderId="187" xfId="6" applyFont="1" applyFill="1" applyBorder="1" applyAlignment="1" applyProtection="1">
      <alignment horizontal="center" vertical="center" wrapText="1"/>
      <protection locked="0"/>
    </xf>
    <xf numFmtId="0" fontId="121" fillId="6" borderId="187" xfId="6" applyFont="1" applyFill="1" applyBorder="1" applyAlignment="1" applyProtection="1">
      <alignment vertical="center" wrapText="1"/>
      <protection locked="0"/>
    </xf>
    <xf numFmtId="0" fontId="122" fillId="6" borderId="187" xfId="6" applyFont="1" applyFill="1" applyBorder="1" applyAlignment="1" applyProtection="1">
      <alignment horizontal="center" vertical="center" wrapText="1"/>
      <protection locked="0"/>
    </xf>
    <xf numFmtId="0" fontId="116" fillId="31" borderId="21" xfId="5" applyFont="1" applyFill="1" applyBorder="1" applyAlignment="1" applyProtection="1">
      <alignment horizontal="center" vertical="center" wrapText="1"/>
      <protection locked="0"/>
    </xf>
    <xf numFmtId="0" fontId="116" fillId="31" borderId="22" xfId="5" applyFont="1" applyFill="1" applyBorder="1" applyAlignment="1" applyProtection="1">
      <alignment horizontal="center" vertical="center" wrapText="1"/>
      <protection locked="0"/>
    </xf>
    <xf numFmtId="0" fontId="116" fillId="31" borderId="23" xfId="5" applyFont="1" applyFill="1" applyBorder="1" applyAlignment="1" applyProtection="1">
      <alignment horizontal="center" vertical="center" wrapText="1"/>
      <protection locked="0"/>
    </xf>
    <xf numFmtId="0" fontId="117" fillId="42" borderId="62" xfId="5" applyFont="1" applyFill="1" applyBorder="1" applyAlignment="1" applyProtection="1">
      <alignment horizontal="center" vertical="center" wrapText="1"/>
      <protection locked="0"/>
    </xf>
    <xf numFmtId="0" fontId="117" fillId="42" borderId="13" xfId="5" applyFont="1" applyFill="1" applyBorder="1" applyAlignment="1" applyProtection="1">
      <alignment horizontal="center" vertical="center" wrapText="1"/>
      <protection locked="0"/>
    </xf>
    <xf numFmtId="0" fontId="117" fillId="42" borderId="14" xfId="5" applyFont="1" applyFill="1" applyBorder="1" applyAlignment="1" applyProtection="1">
      <alignment horizontal="center" vertical="center" wrapText="1"/>
      <protection locked="0"/>
    </xf>
    <xf numFmtId="0" fontId="116" fillId="40" borderId="45" xfId="6" applyFont="1" applyFill="1" applyBorder="1" applyAlignment="1" applyProtection="1">
      <alignment horizontal="center" vertical="center" wrapText="1"/>
      <protection locked="0"/>
    </xf>
    <xf numFmtId="0" fontId="116" fillId="40" borderId="54" xfId="6" applyFont="1" applyFill="1" applyBorder="1" applyAlignment="1" applyProtection="1">
      <alignment horizontal="center" vertical="center" wrapText="1"/>
      <protection locked="0"/>
    </xf>
    <xf numFmtId="0" fontId="118" fillId="40" borderId="187" xfId="6" applyFont="1" applyFill="1" applyBorder="1" applyAlignment="1" applyProtection="1">
      <alignment horizontal="center" vertical="center" wrapText="1"/>
      <protection locked="0"/>
    </xf>
    <xf numFmtId="0" fontId="118" fillId="40" borderId="188" xfId="6" applyFont="1" applyFill="1" applyBorder="1" applyAlignment="1" applyProtection="1">
      <alignment horizontal="center" vertical="center" wrapText="1"/>
      <protection locked="0"/>
    </xf>
    <xf numFmtId="0" fontId="119" fillId="31" borderId="199" xfId="6" applyFont="1" applyFill="1" applyBorder="1" applyAlignment="1" applyProtection="1">
      <alignment horizontal="center" vertical="center" wrapText="1"/>
      <protection locked="0"/>
    </xf>
    <xf numFmtId="0" fontId="119" fillId="31" borderId="200" xfId="6" applyFont="1" applyFill="1" applyBorder="1" applyAlignment="1" applyProtection="1">
      <alignment horizontal="center" vertical="center" wrapText="1"/>
      <protection locked="0"/>
    </xf>
    <xf numFmtId="0" fontId="119" fillId="31" borderId="201" xfId="6" applyFont="1" applyFill="1" applyBorder="1" applyAlignment="1" applyProtection="1">
      <alignment horizontal="center" vertical="center" wrapText="1"/>
      <protection locked="0"/>
    </xf>
    <xf numFmtId="0" fontId="119" fillId="31" borderId="27" xfId="6" applyFont="1" applyFill="1" applyBorder="1" applyAlignment="1" applyProtection="1">
      <alignment horizontal="center" vertical="center" wrapText="1"/>
      <protection locked="0"/>
    </xf>
    <xf numFmtId="0" fontId="119" fillId="31" borderId="0" xfId="6" applyFont="1" applyFill="1" applyAlignment="1" applyProtection="1">
      <alignment horizontal="center" vertical="center" wrapText="1"/>
      <protection locked="0"/>
    </xf>
    <xf numFmtId="0" fontId="119" fillId="31" borderId="64" xfId="6" applyFont="1" applyFill="1" applyBorder="1" applyAlignment="1" applyProtection="1">
      <alignment horizontal="center" vertical="center" wrapText="1"/>
      <protection locked="0"/>
    </xf>
    <xf numFmtId="0" fontId="60" fillId="47" borderId="202" xfId="6" applyFont="1" applyFill="1" applyBorder="1" applyAlignment="1" applyProtection="1">
      <alignment horizontal="center" vertical="center" wrapText="1"/>
      <protection locked="0"/>
    </xf>
    <xf numFmtId="0" fontId="60" fillId="47" borderId="201" xfId="6" applyFont="1" applyFill="1" applyBorder="1" applyAlignment="1" applyProtection="1">
      <alignment horizontal="center" vertical="center" wrapText="1"/>
      <protection locked="0"/>
    </xf>
    <xf numFmtId="0" fontId="60" fillId="47" borderId="55" xfId="6" applyFont="1" applyFill="1" applyBorder="1" applyAlignment="1" applyProtection="1">
      <alignment horizontal="center" vertical="center" wrapText="1"/>
      <protection locked="0"/>
    </xf>
    <xf numFmtId="0" fontId="60" fillId="47" borderId="63" xfId="6" applyFont="1" applyFill="1" applyBorder="1" applyAlignment="1" applyProtection="1">
      <alignment horizontal="center" vertical="center" wrapText="1"/>
      <protection locked="0"/>
    </xf>
    <xf numFmtId="0" fontId="60" fillId="47" borderId="187" xfId="6" applyFont="1" applyFill="1" applyBorder="1" applyAlignment="1" applyProtection="1">
      <alignment horizontal="center" vertical="center" wrapText="1"/>
      <protection locked="0"/>
    </xf>
    <xf numFmtId="0" fontId="118" fillId="35" borderId="187" xfId="6" applyFont="1" applyFill="1" applyBorder="1" applyAlignment="1" applyProtection="1">
      <alignment horizontal="center" vertical="center" wrapText="1"/>
      <protection locked="0"/>
    </xf>
    <xf numFmtId="0" fontId="118" fillId="35" borderId="188" xfId="6" applyFont="1" applyFill="1" applyBorder="1" applyAlignment="1" applyProtection="1">
      <alignment horizontal="center" vertical="center" wrapText="1"/>
      <protection locked="0"/>
    </xf>
    <xf numFmtId="0" fontId="122" fillId="31" borderId="187" xfId="6" applyFont="1" applyFill="1" applyBorder="1" applyAlignment="1" applyProtection="1">
      <alignment horizontal="center" vertical="center" wrapText="1"/>
      <protection locked="0"/>
    </xf>
    <xf numFmtId="0" fontId="22" fillId="37" borderId="45" xfId="1" applyFont="1" applyFill="1" applyBorder="1" applyAlignment="1">
      <alignment horizontal="center" vertical="center" wrapText="1"/>
    </xf>
    <xf numFmtId="0" fontId="22" fillId="37" borderId="54" xfId="1" applyFont="1" applyFill="1" applyBorder="1" applyAlignment="1">
      <alignment horizontal="center" vertical="center" wrapText="1"/>
    </xf>
    <xf numFmtId="0" fontId="22" fillId="37" borderId="143" xfId="1" applyFont="1" applyFill="1" applyBorder="1" applyAlignment="1">
      <alignment horizontal="center" vertical="center" wrapText="1"/>
    </xf>
    <xf numFmtId="0" fontId="22" fillId="37" borderId="215" xfId="1" applyFont="1" applyFill="1" applyBorder="1" applyAlignment="1">
      <alignment horizontal="center" vertical="center" wrapText="1"/>
    </xf>
    <xf numFmtId="0" fontId="21" fillId="2" borderId="54" xfId="1" applyFont="1" applyFill="1" applyBorder="1" applyAlignment="1">
      <alignment horizontal="center" vertical="center"/>
    </xf>
    <xf numFmtId="0" fontId="21" fillId="2" borderId="44" xfId="1" applyFont="1" applyFill="1" applyBorder="1" applyAlignment="1">
      <alignment horizontal="center" vertical="center"/>
    </xf>
    <xf numFmtId="0" fontId="26" fillId="2" borderId="147" xfId="1" applyFont="1" applyFill="1" applyBorder="1" applyAlignment="1">
      <alignment horizontal="justify" vertical="center" wrapText="1"/>
    </xf>
    <xf numFmtId="0" fontId="26" fillId="2" borderId="167" xfId="1" applyFont="1" applyFill="1" applyBorder="1" applyAlignment="1">
      <alignment horizontal="justify" vertical="center" wrapText="1"/>
    </xf>
    <xf numFmtId="0" fontId="26" fillId="2" borderId="129" xfId="1" applyFont="1" applyFill="1" applyBorder="1" applyAlignment="1">
      <alignment horizontal="justify" vertical="center" wrapText="1"/>
    </xf>
    <xf numFmtId="9" fontId="21" fillId="6" borderId="3" xfId="1" applyNumberFormat="1" applyFont="1" applyFill="1" applyBorder="1" applyAlignment="1">
      <alignment horizontal="center" vertical="center" wrapText="1"/>
    </xf>
    <xf numFmtId="9" fontId="21" fillId="6" borderId="13" xfId="1" applyNumberFormat="1" applyFont="1" applyFill="1" applyBorder="1" applyAlignment="1">
      <alignment horizontal="center" vertical="center" wrapText="1"/>
    </xf>
    <xf numFmtId="9" fontId="46" fillId="0" borderId="0" xfId="3" applyFont="1" applyFill="1" applyBorder="1" applyAlignment="1">
      <alignment horizontal="center" vertical="center"/>
    </xf>
    <xf numFmtId="0" fontId="99" fillId="40" borderId="3" xfId="1" applyFont="1" applyFill="1" applyBorder="1" applyAlignment="1">
      <alignment horizontal="center" vertical="center" wrapText="1"/>
    </xf>
    <xf numFmtId="0" fontId="99" fillId="40" borderId="13" xfId="1" applyFont="1" applyFill="1" applyBorder="1" applyAlignment="1">
      <alignment horizontal="center" vertical="center" wrapText="1"/>
    </xf>
    <xf numFmtId="0" fontId="29" fillId="34" borderId="189" xfId="1" applyFont="1" applyFill="1" applyBorder="1" applyAlignment="1">
      <alignment horizontal="center" vertical="center" wrapText="1"/>
    </xf>
    <xf numFmtId="0" fontId="29" fillId="34" borderId="187" xfId="1" applyFont="1" applyFill="1" applyBorder="1" applyAlignment="1">
      <alignment horizontal="center" vertical="center" wrapText="1"/>
    </xf>
    <xf numFmtId="0" fontId="33" fillId="3" borderId="15" xfId="1" applyFont="1" applyFill="1" applyBorder="1" applyAlignment="1">
      <alignment horizontal="left" vertical="center" wrapText="1"/>
    </xf>
    <xf numFmtId="0" fontId="100" fillId="3" borderId="15" xfId="1" applyFont="1" applyFill="1" applyBorder="1" applyAlignment="1">
      <alignment horizontal="left" vertical="center"/>
    </xf>
    <xf numFmtId="0" fontId="38" fillId="36" borderId="189" xfId="0" applyFont="1" applyFill="1" applyBorder="1" applyAlignment="1">
      <alignment horizontal="center" vertical="center"/>
    </xf>
    <xf numFmtId="0" fontId="38" fillId="36" borderId="187" xfId="0" applyFont="1" applyFill="1" applyBorder="1" applyAlignment="1">
      <alignment horizontal="center" vertical="center"/>
    </xf>
    <xf numFmtId="0" fontId="38" fillId="36" borderId="147" xfId="0" applyFont="1" applyFill="1" applyBorder="1" applyAlignment="1">
      <alignment horizontal="center" vertical="center"/>
    </xf>
    <xf numFmtId="0" fontId="38" fillId="0" borderId="189" xfId="0" applyFont="1" applyBorder="1" applyAlignment="1">
      <alignment horizontal="center" vertical="center"/>
    </xf>
    <xf numFmtId="0" fontId="38" fillId="0" borderId="187" xfId="0" applyFont="1" applyBorder="1" applyAlignment="1">
      <alignment horizontal="center" vertical="center"/>
    </xf>
    <xf numFmtId="0" fontId="38" fillId="0" borderId="147" xfId="0" applyFont="1" applyBorder="1" applyAlignment="1">
      <alignment horizontal="center" vertical="center"/>
    </xf>
    <xf numFmtId="9" fontId="21" fillId="6" borderId="47" xfId="1" applyNumberFormat="1" applyFont="1" applyFill="1" applyBorder="1" applyAlignment="1">
      <alignment horizontal="center" vertical="center" wrapText="1"/>
    </xf>
    <xf numFmtId="9" fontId="21" fillId="35" borderId="47" xfId="1" applyNumberFormat="1" applyFont="1" applyFill="1" applyBorder="1" applyAlignment="1">
      <alignment horizontal="center" vertical="center" wrapText="1"/>
    </xf>
    <xf numFmtId="0" fontId="98" fillId="36" borderId="47" xfId="1" applyFont="1" applyFill="1" applyBorder="1" applyAlignment="1">
      <alignment horizontal="center" vertical="center"/>
    </xf>
    <xf numFmtId="0" fontId="33" fillId="3" borderId="212" xfId="1" applyFont="1" applyFill="1" applyBorder="1" applyAlignment="1">
      <alignment horizontal="center" vertical="center"/>
    </xf>
    <xf numFmtId="0" fontId="33" fillId="3" borderId="214" xfId="1" applyFont="1" applyFill="1" applyBorder="1" applyAlignment="1">
      <alignment horizontal="center" vertical="center"/>
    </xf>
    <xf numFmtId="0" fontId="33" fillId="0" borderId="187" xfId="1" applyFont="1" applyBorder="1" applyAlignment="1">
      <alignment horizontal="center" vertical="center" wrapText="1"/>
    </xf>
    <xf numFmtId="0" fontId="33" fillId="0" borderId="188" xfId="1" applyFont="1" applyBorder="1" applyAlignment="1">
      <alignment horizontal="center" vertical="center" wrapText="1"/>
    </xf>
    <xf numFmtId="9" fontId="46" fillId="0" borderId="0" xfId="3" applyFont="1" applyFill="1" applyBorder="1" applyAlignment="1">
      <alignment horizontal="center" vertical="center" wrapText="1"/>
    </xf>
    <xf numFmtId="9" fontId="21" fillId="55" borderId="50" xfId="3" applyFont="1" applyFill="1" applyBorder="1" applyAlignment="1">
      <alignment horizontal="center" vertical="center" wrapText="1"/>
    </xf>
    <xf numFmtId="9" fontId="21" fillId="55" borderId="49" xfId="3" applyFont="1" applyFill="1" applyBorder="1" applyAlignment="1">
      <alignment horizontal="center" vertical="center" wrapText="1"/>
    </xf>
    <xf numFmtId="0" fontId="99" fillId="40" borderId="155" xfId="1" applyFont="1" applyFill="1" applyBorder="1" applyAlignment="1">
      <alignment horizontal="center" vertical="center" wrapText="1"/>
    </xf>
    <xf numFmtId="0" fontId="33" fillId="0" borderId="143" xfId="1" applyFont="1" applyBorder="1" applyAlignment="1">
      <alignment horizontal="left" vertical="center" wrapText="1"/>
    </xf>
    <xf numFmtId="0" fontId="33" fillId="0" borderId="187" xfId="1" applyFont="1" applyBorder="1" applyAlignment="1">
      <alignment horizontal="left" vertical="center"/>
    </xf>
    <xf numFmtId="0" fontId="33" fillId="0" borderId="213" xfId="1" applyFont="1" applyBorder="1" applyAlignment="1">
      <alignment horizontal="center" vertical="center" wrapText="1"/>
    </xf>
    <xf numFmtId="0" fontId="33" fillId="0" borderId="212" xfId="1" applyFont="1" applyBorder="1" applyAlignment="1">
      <alignment horizontal="center" vertical="center"/>
    </xf>
    <xf numFmtId="0" fontId="33" fillId="0" borderId="214" xfId="1" applyFont="1" applyBorder="1" applyAlignment="1">
      <alignment horizontal="center" vertical="center"/>
    </xf>
    <xf numFmtId="0" fontId="88" fillId="38" borderId="6" xfId="0" applyFont="1" applyFill="1" applyBorder="1" applyAlignment="1">
      <alignment horizontal="center" vertical="center"/>
    </xf>
    <xf numFmtId="0" fontId="88" fillId="38" borderId="7" xfId="0" applyFont="1" applyFill="1" applyBorder="1" applyAlignment="1">
      <alignment horizontal="center" vertical="center"/>
    </xf>
    <xf numFmtId="0" fontId="90" fillId="37" borderId="147" xfId="0" applyFont="1" applyFill="1" applyBorder="1" applyAlignment="1">
      <alignment horizontal="center" vertical="center" wrapText="1"/>
    </xf>
    <xf numFmtId="0" fontId="90" fillId="37" borderId="212" xfId="0" applyFont="1" applyFill="1" applyBorder="1" applyAlignment="1">
      <alignment horizontal="center" vertical="center" wrapText="1"/>
    </xf>
    <xf numFmtId="0" fontId="90" fillId="37" borderId="214" xfId="0" applyFont="1" applyFill="1" applyBorder="1" applyAlignment="1">
      <alignment horizontal="center" vertical="center" wrapText="1"/>
    </xf>
    <xf numFmtId="0" fontId="108" fillId="34" borderId="163" xfId="1" applyFont="1" applyFill="1" applyBorder="1" applyAlignment="1">
      <alignment horizontal="center" vertical="center" wrapText="1"/>
    </xf>
    <xf numFmtId="0" fontId="108" fillId="34" borderId="152" xfId="1" applyFont="1" applyFill="1" applyBorder="1" applyAlignment="1">
      <alignment horizontal="center" vertical="center" wrapText="1"/>
    </xf>
    <xf numFmtId="0" fontId="108" fillId="34" borderId="56" xfId="1" applyFont="1" applyFill="1" applyBorder="1" applyAlignment="1">
      <alignment horizontal="center" vertical="center" wrapText="1"/>
    </xf>
    <xf numFmtId="0" fontId="108" fillId="34" borderId="52" xfId="1" applyFont="1" applyFill="1" applyBorder="1" applyAlignment="1">
      <alignment horizontal="center" vertical="center" wrapText="1"/>
    </xf>
    <xf numFmtId="0" fontId="34" fillId="3" borderId="43" xfId="2" applyFont="1" applyFill="1" applyBorder="1" applyAlignment="1">
      <alignment horizontal="center" vertical="center" wrapText="1"/>
    </xf>
    <xf numFmtId="0" fontId="34" fillId="3" borderId="7" xfId="2" applyFont="1" applyFill="1" applyBorder="1" applyAlignment="1">
      <alignment horizontal="center" vertical="center" wrapText="1"/>
    </xf>
    <xf numFmtId="0" fontId="127" fillId="34" borderId="163" xfId="1" applyFont="1" applyFill="1" applyBorder="1" applyAlignment="1">
      <alignment horizontal="center" vertical="center" wrapText="1"/>
    </xf>
    <xf numFmtId="0" fontId="127" fillId="34" borderId="56" xfId="1" applyFont="1" applyFill="1" applyBorder="1" applyAlignment="1">
      <alignment horizontal="center" vertical="center" wrapText="1"/>
    </xf>
    <xf numFmtId="0" fontId="29" fillId="34" borderId="153" xfId="1" applyFont="1" applyFill="1" applyBorder="1" applyAlignment="1">
      <alignment horizontal="center" vertical="center" wrapText="1"/>
    </xf>
    <xf numFmtId="0" fontId="29" fillId="34" borderId="47" xfId="1" applyFont="1" applyFill="1" applyBorder="1" applyAlignment="1">
      <alignment horizontal="center" vertical="center" wrapText="1"/>
    </xf>
    <xf numFmtId="0" fontId="41" fillId="34" borderId="56" xfId="1" applyFont="1" applyFill="1" applyBorder="1" applyAlignment="1">
      <alignment horizontal="center" vertical="center" wrapText="1"/>
    </xf>
    <xf numFmtId="0" fontId="41" fillId="34" borderId="58" xfId="1" applyFont="1" applyFill="1" applyBorder="1" applyAlignment="1">
      <alignment horizontal="center" vertical="center" wrapText="1"/>
    </xf>
    <xf numFmtId="0" fontId="119" fillId="34" borderId="13" xfId="1" applyFont="1" applyFill="1" applyBorder="1" applyAlignment="1">
      <alignment horizontal="center" vertical="center" wrapText="1"/>
    </xf>
    <xf numFmtId="0" fontId="119" fillId="34" borderId="187" xfId="1" applyFont="1" applyFill="1" applyBorder="1" applyAlignment="1">
      <alignment horizontal="center" vertical="center" wrapText="1"/>
    </xf>
    <xf numFmtId="0" fontId="49" fillId="32" borderId="163" xfId="0" applyFont="1" applyFill="1" applyBorder="1" applyAlignment="1">
      <alignment horizontal="center" vertical="center" wrapText="1"/>
    </xf>
    <xf numFmtId="0" fontId="49" fillId="32" borderId="152" xfId="0" applyFont="1" applyFill="1" applyBorder="1" applyAlignment="1">
      <alignment horizontal="center" vertical="center" wrapText="1"/>
    </xf>
    <xf numFmtId="0" fontId="49" fillId="32" borderId="19" xfId="0" applyFont="1" applyFill="1" applyBorder="1" applyAlignment="1">
      <alignment horizontal="center" vertical="center" wrapText="1"/>
    </xf>
    <xf numFmtId="0" fontId="49" fillId="32" borderId="0" xfId="0" applyFont="1" applyFill="1" applyAlignment="1">
      <alignment horizontal="center" vertical="center" wrapText="1"/>
    </xf>
    <xf numFmtId="9" fontId="98" fillId="36" borderId="51" xfId="1" applyNumberFormat="1" applyFont="1" applyFill="1" applyBorder="1" applyAlignment="1">
      <alignment horizontal="center" vertical="center" wrapText="1"/>
    </xf>
    <xf numFmtId="9" fontId="98" fillId="36" borderId="52" xfId="1" applyNumberFormat="1" applyFont="1" applyFill="1" applyBorder="1" applyAlignment="1">
      <alignment horizontal="center" vertical="center" wrapText="1"/>
    </xf>
    <xf numFmtId="0" fontId="29" fillId="34" borderId="165" xfId="1" applyFont="1" applyFill="1" applyBorder="1" applyAlignment="1">
      <alignment horizontal="center" vertical="center" wrapText="1"/>
    </xf>
    <xf numFmtId="0" fontId="29" fillId="34" borderId="155" xfId="1" applyFont="1" applyFill="1" applyBorder="1" applyAlignment="1">
      <alignment horizontal="center" vertical="center" wrapText="1"/>
    </xf>
    <xf numFmtId="0" fontId="33" fillId="0" borderId="189" xfId="1" applyFont="1" applyBorder="1" applyAlignment="1">
      <alignment horizontal="left" vertical="center" wrapText="1"/>
    </xf>
    <xf numFmtId="0" fontId="33" fillId="0" borderId="187" xfId="1" applyFont="1" applyBorder="1" applyAlignment="1">
      <alignment horizontal="left" vertical="center" wrapText="1"/>
    </xf>
    <xf numFmtId="0" fontId="33" fillId="0" borderId="147" xfId="1" applyFont="1" applyBorder="1" applyAlignment="1">
      <alignment horizontal="left" vertical="center" wrapText="1"/>
    </xf>
    <xf numFmtId="0" fontId="33" fillId="0" borderId="212" xfId="1" applyFont="1" applyBorder="1" applyAlignment="1">
      <alignment horizontal="left" vertical="center"/>
    </xf>
    <xf numFmtId="0" fontId="33" fillId="0" borderId="214" xfId="1" applyFont="1" applyBorder="1" applyAlignment="1">
      <alignment horizontal="left" vertical="center"/>
    </xf>
    <xf numFmtId="0" fontId="88" fillId="38" borderId="51" xfId="0" applyFont="1" applyFill="1" applyBorder="1" applyAlignment="1">
      <alignment horizontal="center" vertical="center"/>
    </xf>
    <xf numFmtId="0" fontId="88" fillId="38" borderId="52" xfId="0" applyFont="1" applyFill="1" applyBorder="1" applyAlignment="1">
      <alignment horizontal="center" vertical="center"/>
    </xf>
    <xf numFmtId="0" fontId="29" fillId="34" borderId="7" xfId="1" applyFont="1" applyFill="1" applyBorder="1" applyAlignment="1">
      <alignment horizontal="center" vertical="center"/>
    </xf>
    <xf numFmtId="0" fontId="29" fillId="34" borderId="8" xfId="1" applyFont="1" applyFill="1" applyBorder="1" applyAlignment="1">
      <alignment horizontal="center" vertical="center"/>
    </xf>
    <xf numFmtId="9" fontId="46" fillId="32" borderId="210" xfId="3" applyFont="1" applyFill="1" applyBorder="1" applyAlignment="1">
      <alignment horizontal="center" vertical="center"/>
    </xf>
    <xf numFmtId="9" fontId="21" fillId="6" borderId="45" xfId="1" applyNumberFormat="1" applyFont="1" applyFill="1" applyBorder="1" applyAlignment="1">
      <alignment horizontal="center" vertical="center" wrapText="1"/>
    </xf>
    <xf numFmtId="9" fontId="21" fillId="6" borderId="54" xfId="1" applyNumberFormat="1" applyFont="1" applyFill="1" applyBorder="1" applyAlignment="1">
      <alignment horizontal="center" vertical="center" wrapText="1"/>
    </xf>
    <xf numFmtId="9" fontId="21" fillId="55" borderId="54" xfId="1" applyNumberFormat="1" applyFont="1" applyFill="1" applyBorder="1" applyAlignment="1">
      <alignment horizontal="center" vertical="center" wrapText="1"/>
    </xf>
    <xf numFmtId="9" fontId="21" fillId="55" borderId="55" xfId="1" applyNumberFormat="1" applyFont="1" applyFill="1" applyBorder="1" applyAlignment="1">
      <alignment horizontal="center" vertical="center" wrapText="1"/>
    </xf>
    <xf numFmtId="0" fontId="22" fillId="0" borderId="215" xfId="1" applyFont="1" applyBorder="1" applyAlignment="1">
      <alignment horizontal="center" vertical="center"/>
    </xf>
    <xf numFmtId="9" fontId="21" fillId="6" borderId="215" xfId="1" applyNumberFormat="1" applyFont="1" applyFill="1" applyBorder="1" applyAlignment="1">
      <alignment horizontal="center" vertical="center" wrapText="1"/>
    </xf>
    <xf numFmtId="9" fontId="21" fillId="55" borderId="215" xfId="1" applyNumberFormat="1" applyFont="1" applyFill="1" applyBorder="1" applyAlignment="1">
      <alignment horizontal="center" vertical="center" wrapText="1"/>
    </xf>
    <xf numFmtId="9" fontId="21" fillId="55" borderId="213" xfId="1" applyNumberFormat="1" applyFont="1" applyFill="1" applyBorder="1" applyAlignment="1">
      <alignment horizontal="center" vertical="center" wrapText="1"/>
    </xf>
    <xf numFmtId="0" fontId="99" fillId="40" borderId="8" xfId="1" applyFont="1" applyFill="1" applyBorder="1" applyAlignment="1">
      <alignment horizontal="center" vertical="center" wrapText="1"/>
    </xf>
    <xf numFmtId="0" fontId="29" fillId="34" borderId="245" xfId="1" applyFont="1" applyFill="1" applyBorder="1" applyAlignment="1">
      <alignment horizontal="center" vertical="center" wrapText="1"/>
    </xf>
    <xf numFmtId="0" fontId="29" fillId="34" borderId="239" xfId="1" applyFont="1" applyFill="1" applyBorder="1" applyAlignment="1">
      <alignment horizontal="center" vertical="center" wrapText="1"/>
    </xf>
    <xf numFmtId="0" fontId="38" fillId="32" borderId="240" xfId="0" applyFont="1" applyFill="1" applyBorder="1" applyAlignment="1">
      <alignment horizontal="center" vertical="center" wrapText="1"/>
    </xf>
    <xf numFmtId="0" fontId="38" fillId="32" borderId="241" xfId="0" applyFont="1" applyFill="1" applyBorder="1" applyAlignment="1">
      <alignment horizontal="center" vertical="center" wrapText="1"/>
    </xf>
    <xf numFmtId="0" fontId="38" fillId="32" borderId="242" xfId="0" applyFont="1" applyFill="1" applyBorder="1" applyAlignment="1">
      <alignment horizontal="center" vertical="center" wrapText="1"/>
    </xf>
    <xf numFmtId="0" fontId="33" fillId="3" borderId="215" xfId="1" applyFont="1" applyFill="1" applyBorder="1" applyAlignment="1">
      <alignment horizontal="left" vertical="center"/>
    </xf>
    <xf numFmtId="0" fontId="88" fillId="38" borderId="203" xfId="1" applyFont="1" applyFill="1" applyBorder="1" applyAlignment="1">
      <alignment horizontal="center" vertical="center"/>
    </xf>
    <xf numFmtId="9" fontId="21" fillId="6" borderId="248" xfId="1" applyNumberFormat="1" applyFont="1" applyFill="1" applyBorder="1" applyAlignment="1">
      <alignment horizontal="center" vertical="center" wrapText="1"/>
    </xf>
    <xf numFmtId="9" fontId="21" fillId="35" borderId="213" xfId="1" applyNumberFormat="1" applyFont="1" applyFill="1" applyBorder="1" applyAlignment="1">
      <alignment horizontal="center" vertical="center" wrapText="1"/>
    </xf>
    <xf numFmtId="9" fontId="21" fillId="55" borderId="55" xfId="3" applyFont="1" applyFill="1" applyBorder="1" applyAlignment="1">
      <alignment horizontal="center" vertical="center" wrapText="1"/>
    </xf>
    <xf numFmtId="9" fontId="21" fillId="55" borderId="60" xfId="3" applyFont="1" applyFill="1" applyBorder="1" applyAlignment="1">
      <alignment horizontal="center" vertical="center" wrapText="1"/>
    </xf>
    <xf numFmtId="9" fontId="21" fillId="55" borderId="213" xfId="3" applyFont="1" applyFill="1" applyBorder="1" applyAlignment="1">
      <alignment horizontal="center" vertical="center" wrapText="1"/>
    </xf>
    <xf numFmtId="9" fontId="34" fillId="35" borderId="213" xfId="1" applyNumberFormat="1" applyFont="1" applyFill="1" applyBorder="1" applyAlignment="1">
      <alignment horizontal="center" vertical="center" wrapText="1"/>
    </xf>
    <xf numFmtId="9" fontId="34" fillId="6" borderId="248" xfId="1" applyNumberFormat="1" applyFont="1" applyFill="1" applyBorder="1" applyAlignment="1">
      <alignment horizontal="center" vertical="center" wrapText="1"/>
    </xf>
    <xf numFmtId="9" fontId="21" fillId="55" borderId="160" xfId="3" applyFont="1" applyFill="1" applyBorder="1" applyAlignment="1">
      <alignment horizontal="center" vertical="center" wrapText="1"/>
    </xf>
    <xf numFmtId="9" fontId="21" fillId="55" borderId="171" xfId="3" applyFont="1" applyFill="1" applyBorder="1" applyAlignment="1">
      <alignment horizontal="center" vertical="center" wrapText="1"/>
    </xf>
    <xf numFmtId="9" fontId="21" fillId="55" borderId="161" xfId="3" applyFont="1" applyFill="1" applyBorder="1" applyAlignment="1">
      <alignment horizontal="center" vertical="center" wrapText="1"/>
    </xf>
    <xf numFmtId="10" fontId="62" fillId="31" borderId="162" xfId="6" applyNumberFormat="1" applyFont="1" applyFill="1" applyBorder="1" applyAlignment="1" applyProtection="1">
      <alignment horizontal="center" vertical="center" wrapText="1"/>
    </xf>
    <xf numFmtId="10" fontId="62" fillId="31" borderId="39" xfId="6" applyNumberFormat="1" applyFont="1" applyFill="1" applyBorder="1" applyAlignment="1" applyProtection="1">
      <alignment horizontal="center" vertical="center" wrapText="1"/>
    </xf>
    <xf numFmtId="10" fontId="62" fillId="31" borderId="57" xfId="6" applyNumberFormat="1" applyFont="1" applyFill="1" applyBorder="1" applyAlignment="1" applyProtection="1">
      <alignment horizontal="center" vertical="center" wrapText="1"/>
    </xf>
    <xf numFmtId="0" fontId="62" fillId="0" borderId="153" xfId="2" applyFont="1" applyBorder="1" applyAlignment="1">
      <alignment horizontal="center" vertical="center"/>
    </xf>
    <xf numFmtId="0" fontId="62" fillId="0" borderId="95" xfId="2" applyFont="1" applyBorder="1" applyAlignment="1">
      <alignment horizontal="center" vertical="center"/>
    </xf>
    <xf numFmtId="0" fontId="62" fillId="0" borderId="47" xfId="2" applyFont="1" applyBorder="1" applyAlignment="1">
      <alignment horizontal="center" vertical="center"/>
    </xf>
    <xf numFmtId="10" fontId="62" fillId="31" borderId="153" xfId="6" applyNumberFormat="1" applyFont="1" applyFill="1" applyBorder="1" applyAlignment="1" applyProtection="1">
      <alignment horizontal="center" vertical="center" wrapText="1"/>
    </xf>
    <xf numFmtId="10" fontId="62" fillId="31" borderId="95" xfId="6" applyNumberFormat="1" applyFont="1" applyFill="1" applyBorder="1" applyAlignment="1" applyProtection="1">
      <alignment horizontal="center" vertical="center" wrapText="1"/>
    </xf>
    <xf numFmtId="10" fontId="62" fillId="31" borderId="47" xfId="6" applyNumberFormat="1" applyFont="1" applyFill="1" applyBorder="1" applyAlignment="1" applyProtection="1">
      <alignment horizontal="center" vertical="center" wrapText="1"/>
    </xf>
    <xf numFmtId="0" fontId="62" fillId="3" borderId="153" xfId="5" applyFont="1" applyFill="1" applyBorder="1" applyAlignment="1">
      <alignment horizontal="center" vertical="center" wrapText="1"/>
    </xf>
    <xf numFmtId="0" fontId="62" fillId="3" borderId="95" xfId="5" applyFont="1" applyFill="1" applyBorder="1" applyAlignment="1">
      <alignment horizontal="center" vertical="center" wrapText="1"/>
    </xf>
    <xf numFmtId="0" fontId="62" fillId="3" borderId="47" xfId="5" applyFont="1" applyFill="1" applyBorder="1" applyAlignment="1">
      <alignment horizontal="center" vertical="center" wrapText="1"/>
    </xf>
    <xf numFmtId="0" fontId="62" fillId="6" borderId="213" xfId="6" applyFont="1" applyFill="1" applyBorder="1" applyAlignment="1" applyProtection="1">
      <alignment horizontal="center" vertical="center"/>
      <protection locked="0"/>
    </xf>
    <xf numFmtId="0" fontId="62" fillId="6" borderId="214" xfId="6" applyFont="1" applyFill="1" applyBorder="1" applyAlignment="1" applyProtection="1">
      <alignment horizontal="center" vertical="center"/>
      <protection locked="0"/>
    </xf>
    <xf numFmtId="0" fontId="61" fillId="3" borderId="116" xfId="5" applyFont="1" applyFill="1" applyBorder="1" applyAlignment="1" applyProtection="1">
      <alignment horizontal="center" vertical="center"/>
      <protection locked="0"/>
    </xf>
    <xf numFmtId="0" fontId="61" fillId="3" borderId="95" xfId="5" applyFont="1" applyFill="1" applyBorder="1" applyAlignment="1" applyProtection="1">
      <alignment horizontal="center" vertical="center"/>
      <protection locked="0"/>
    </xf>
    <xf numFmtId="0" fontId="61" fillId="3" borderId="121" xfId="5" applyFont="1" applyFill="1" applyBorder="1" applyAlignment="1" applyProtection="1">
      <alignment horizontal="center" vertical="center"/>
      <protection locked="0"/>
    </xf>
    <xf numFmtId="0" fontId="61" fillId="3" borderId="153" xfId="5" applyFont="1" applyFill="1" applyBorder="1" applyAlignment="1" applyProtection="1">
      <alignment horizontal="center" vertical="center"/>
      <protection locked="0"/>
    </xf>
    <xf numFmtId="0" fontId="61" fillId="3" borderId="47" xfId="5" applyFont="1" applyFill="1" applyBorder="1" applyAlignment="1" applyProtection="1">
      <alignment horizontal="center" vertical="center"/>
      <protection locked="0"/>
    </xf>
    <xf numFmtId="0" fontId="52" fillId="32" borderId="154" xfId="5" applyFont="1" applyFill="1" applyBorder="1" applyAlignment="1" applyProtection="1">
      <alignment horizontal="center" vertical="center"/>
      <protection locked="0"/>
    </xf>
    <xf numFmtId="0" fontId="52" fillId="32" borderId="96" xfId="5" applyFont="1" applyFill="1" applyBorder="1" applyAlignment="1" applyProtection="1">
      <alignment horizontal="center" vertical="center"/>
      <protection locked="0"/>
    </xf>
    <xf numFmtId="0" fontId="52" fillId="32" borderId="48" xfId="5" applyFont="1" applyFill="1" applyBorder="1" applyAlignment="1" applyProtection="1">
      <alignment horizontal="center" vertical="center"/>
      <protection locked="0"/>
    </xf>
    <xf numFmtId="0" fontId="72" fillId="3" borderId="162" xfId="5" applyFont="1" applyFill="1" applyBorder="1" applyAlignment="1" applyProtection="1">
      <alignment horizontal="center" vertical="center"/>
      <protection locked="0"/>
    </xf>
    <xf numFmtId="0" fontId="72" fillId="3" borderId="39" xfId="5" applyFont="1" applyFill="1" applyBorder="1" applyAlignment="1" applyProtection="1">
      <alignment horizontal="center" vertical="center"/>
      <protection locked="0"/>
    </xf>
    <xf numFmtId="0" fontId="72" fillId="3" borderId="57" xfId="5" applyFont="1" applyFill="1" applyBorder="1" applyAlignment="1" applyProtection="1">
      <alignment horizontal="center" vertical="center"/>
      <protection locked="0"/>
    </xf>
    <xf numFmtId="0" fontId="72" fillId="3" borderId="154" xfId="5" applyFont="1" applyFill="1" applyBorder="1" applyAlignment="1" applyProtection="1">
      <alignment horizontal="center" vertical="center" wrapText="1"/>
      <protection locked="0"/>
    </xf>
    <xf numFmtId="0" fontId="72" fillId="3" borderId="96" xfId="5" applyFont="1" applyFill="1" applyBorder="1" applyAlignment="1" applyProtection="1">
      <alignment horizontal="center" vertical="center" wrapText="1"/>
      <protection locked="0"/>
    </xf>
    <xf numFmtId="0" fontId="72" fillId="3" borderId="48" xfId="5" applyFont="1" applyFill="1" applyBorder="1" applyAlignment="1" applyProtection="1">
      <alignment horizontal="center" vertical="center" wrapText="1"/>
      <protection locked="0"/>
    </xf>
    <xf numFmtId="16" fontId="61" fillId="3" borderId="162" xfId="5" applyNumberFormat="1" applyFont="1" applyFill="1" applyBorder="1" applyAlignment="1" applyProtection="1">
      <alignment horizontal="center" vertical="center"/>
      <protection locked="0"/>
    </xf>
    <xf numFmtId="16" fontId="61" fillId="3" borderId="39" xfId="5" applyNumberFormat="1" applyFont="1" applyFill="1" applyBorder="1" applyAlignment="1" applyProtection="1">
      <alignment horizontal="center" vertical="center"/>
      <protection locked="0"/>
    </xf>
    <xf numFmtId="16" fontId="61" fillId="3" borderId="57" xfId="5" applyNumberFormat="1" applyFont="1" applyFill="1" applyBorder="1" applyAlignment="1" applyProtection="1">
      <alignment horizontal="center" vertical="center"/>
      <protection locked="0"/>
    </xf>
    <xf numFmtId="0" fontId="62" fillId="3" borderId="14" xfId="6" applyFont="1" applyFill="1" applyBorder="1" applyAlignment="1" applyProtection="1">
      <alignment horizontal="center" vertical="center"/>
      <protection locked="0"/>
    </xf>
    <xf numFmtId="0" fontId="62" fillId="3" borderId="188" xfId="6" applyFont="1" applyFill="1" applyBorder="1" applyAlignment="1" applyProtection="1">
      <alignment horizontal="center" vertical="center"/>
      <protection locked="0"/>
    </xf>
    <xf numFmtId="0" fontId="62" fillId="3" borderId="20" xfId="6" applyFont="1" applyFill="1" applyBorder="1" applyAlignment="1" applyProtection="1">
      <alignment horizontal="center" vertical="center"/>
      <protection locked="0"/>
    </xf>
    <xf numFmtId="0" fontId="72" fillId="3" borderId="153" xfId="5" applyFont="1" applyFill="1" applyBorder="1" applyAlignment="1" applyProtection="1">
      <alignment horizontal="center" vertical="center"/>
      <protection locked="0"/>
    </xf>
    <xf numFmtId="0" fontId="72" fillId="3" borderId="95" xfId="5" applyFont="1" applyFill="1" applyBorder="1" applyAlignment="1" applyProtection="1">
      <alignment horizontal="center" vertical="center"/>
      <protection locked="0"/>
    </xf>
    <xf numFmtId="0" fontId="72" fillId="3" borderId="47" xfId="5" applyFont="1" applyFill="1" applyBorder="1" applyAlignment="1" applyProtection="1">
      <alignment horizontal="center" vertical="center"/>
      <protection locked="0"/>
    </xf>
    <xf numFmtId="0" fontId="61" fillId="3" borderId="117" xfId="5" applyFont="1" applyFill="1" applyBorder="1" applyAlignment="1" applyProtection="1">
      <alignment horizontal="center" vertical="center"/>
      <protection locked="0"/>
    </xf>
    <xf numFmtId="0" fontId="61" fillId="3" borderId="119" xfId="5" applyFont="1" applyFill="1" applyBorder="1" applyAlignment="1" applyProtection="1">
      <alignment horizontal="center" vertical="center"/>
      <protection locked="0"/>
    </xf>
    <xf numFmtId="0" fontId="61" fillId="3" borderId="122" xfId="5" applyFont="1" applyFill="1" applyBorder="1" applyAlignment="1" applyProtection="1">
      <alignment horizontal="center" vertical="center"/>
      <protection locked="0"/>
    </xf>
    <xf numFmtId="0" fontId="62" fillId="31" borderId="187" xfId="6" applyFont="1" applyFill="1" applyBorder="1" applyAlignment="1" applyProtection="1">
      <alignment horizontal="center" vertical="center"/>
      <protection locked="0"/>
    </xf>
    <xf numFmtId="0" fontId="62" fillId="6" borderId="213" xfId="6" applyFont="1" applyFill="1" applyBorder="1" applyAlignment="1" applyProtection="1">
      <alignment horizontal="center" vertical="center" wrapText="1"/>
      <protection locked="0"/>
    </xf>
    <xf numFmtId="0" fontId="62" fillId="6" borderId="214" xfId="6" applyFont="1" applyFill="1" applyBorder="1" applyAlignment="1" applyProtection="1">
      <alignment horizontal="center" vertical="center" wrapText="1"/>
      <protection locked="0"/>
    </xf>
    <xf numFmtId="0" fontId="61" fillId="3" borderId="104" xfId="5" applyFont="1" applyFill="1" applyBorder="1" applyAlignment="1" applyProtection="1">
      <alignment horizontal="center" vertical="center"/>
      <protection locked="0"/>
    </xf>
    <xf numFmtId="0" fontId="61" fillId="3" borderId="108" xfId="5" applyFont="1" applyFill="1" applyBorder="1" applyAlignment="1" applyProtection="1">
      <alignment horizontal="center" vertical="center"/>
      <protection locked="0"/>
    </xf>
    <xf numFmtId="0" fontId="61" fillId="3" borderId="112" xfId="5" applyFont="1" applyFill="1" applyBorder="1" applyAlignment="1" applyProtection="1">
      <alignment horizontal="center" vertical="center"/>
      <protection locked="0"/>
    </xf>
    <xf numFmtId="0" fontId="61" fillId="3" borderId="154" xfId="5" applyFont="1" applyFill="1" applyBorder="1" applyAlignment="1" applyProtection="1">
      <alignment horizontal="center" vertical="center"/>
      <protection locked="0"/>
    </xf>
    <xf numFmtId="0" fontId="61" fillId="3" borderId="96" xfId="5" applyFont="1" applyFill="1" applyBorder="1" applyAlignment="1" applyProtection="1">
      <alignment horizontal="center" vertical="center"/>
      <protection locked="0"/>
    </xf>
    <xf numFmtId="0" fontId="61" fillId="3" borderId="48" xfId="5" applyFont="1" applyFill="1" applyBorder="1" applyAlignment="1" applyProtection="1">
      <alignment horizontal="center" vertical="center"/>
      <protection locked="0"/>
    </xf>
    <xf numFmtId="16" fontId="61" fillId="3" borderId="115" xfId="5" applyNumberFormat="1" applyFont="1" applyFill="1" applyBorder="1" applyAlignment="1" applyProtection="1">
      <alignment horizontal="center" vertical="center"/>
      <protection locked="0"/>
    </xf>
    <xf numFmtId="16" fontId="61" fillId="3" borderId="118" xfId="5" applyNumberFormat="1" applyFont="1" applyFill="1" applyBorder="1" applyAlignment="1" applyProtection="1">
      <alignment horizontal="center" vertical="center"/>
      <protection locked="0"/>
    </xf>
    <xf numFmtId="16" fontId="61" fillId="3" borderId="120" xfId="5" applyNumberFormat="1" applyFont="1" applyFill="1" applyBorder="1" applyAlignment="1" applyProtection="1">
      <alignment horizontal="center" vertical="center"/>
      <protection locked="0"/>
    </xf>
    <xf numFmtId="0" fontId="62" fillId="31" borderId="13" xfId="6" applyFont="1" applyFill="1" applyBorder="1" applyAlignment="1" applyProtection="1">
      <alignment horizontal="center" vertical="center"/>
      <protection locked="0"/>
    </xf>
    <xf numFmtId="9" fontId="62" fillId="3" borderId="153" xfId="7" applyFont="1" applyFill="1" applyBorder="1" applyAlignment="1" applyProtection="1">
      <alignment horizontal="center" vertical="center"/>
      <protection locked="0"/>
    </xf>
    <xf numFmtId="9" fontId="62" fillId="3" borderId="95" xfId="7" applyFont="1" applyFill="1" applyBorder="1" applyAlignment="1" applyProtection="1">
      <alignment horizontal="center" vertical="center"/>
      <protection locked="0"/>
    </xf>
    <xf numFmtId="9" fontId="62" fillId="3" borderId="47" xfId="7" applyFont="1" applyFill="1" applyBorder="1" applyAlignment="1" applyProtection="1">
      <alignment horizontal="center" vertical="center"/>
      <protection locked="0"/>
    </xf>
    <xf numFmtId="0" fontId="62" fillId="6" borderId="29" xfId="6" applyFont="1" applyFill="1" applyBorder="1" applyAlignment="1" applyProtection="1">
      <alignment horizontal="center" vertical="center"/>
      <protection locked="0"/>
    </xf>
    <xf numFmtId="0" fontId="62" fillId="6" borderId="62" xfId="6" applyFont="1" applyFill="1" applyBorder="1" applyAlignment="1" applyProtection="1">
      <alignment horizontal="center" vertical="center"/>
      <protection locked="0"/>
    </xf>
    <xf numFmtId="0" fontId="62" fillId="6" borderId="29" xfId="6" applyFont="1" applyFill="1" applyBorder="1" applyAlignment="1" applyProtection="1">
      <alignment horizontal="center" vertical="center" wrapText="1"/>
      <protection locked="0"/>
    </xf>
    <xf numFmtId="0" fontId="62" fillId="6" borderId="62" xfId="6" applyFont="1" applyFill="1" applyBorder="1" applyAlignment="1" applyProtection="1">
      <alignment horizontal="center" vertical="center" wrapText="1"/>
      <protection locked="0"/>
    </xf>
    <xf numFmtId="0" fontId="62" fillId="31" borderId="18" xfId="6" applyFont="1" applyFill="1" applyBorder="1" applyAlignment="1" applyProtection="1">
      <alignment horizontal="center" vertical="center"/>
      <protection locked="0"/>
    </xf>
    <xf numFmtId="0" fontId="62" fillId="6" borderId="50" xfId="6" applyFont="1" applyFill="1" applyBorder="1" applyAlignment="1" applyProtection="1">
      <alignment horizontal="center" vertical="center"/>
      <protection locked="0"/>
    </xf>
    <xf numFmtId="0" fontId="62" fillId="6" borderId="46" xfId="6" applyFont="1" applyFill="1" applyBorder="1" applyAlignment="1" applyProtection="1">
      <alignment horizontal="center" vertical="center"/>
      <protection locked="0"/>
    </xf>
    <xf numFmtId="0" fontId="62" fillId="6" borderId="50" xfId="6" applyFont="1" applyFill="1" applyBorder="1" applyAlignment="1" applyProtection="1">
      <alignment horizontal="center" vertical="center" wrapText="1"/>
      <protection locked="0"/>
    </xf>
    <xf numFmtId="0" fontId="62" fillId="6" borderId="46" xfId="6" applyFont="1" applyFill="1" applyBorder="1" applyAlignment="1" applyProtection="1">
      <alignment horizontal="center" vertical="center" wrapText="1"/>
      <protection locked="0"/>
    </xf>
    <xf numFmtId="0" fontId="62" fillId="31" borderId="13" xfId="6" applyFont="1" applyFill="1" applyBorder="1" applyAlignment="1" applyProtection="1">
      <alignment horizontal="center" vertical="center" wrapText="1"/>
      <protection locked="0"/>
    </xf>
    <xf numFmtId="0" fontId="62" fillId="31" borderId="187" xfId="6" applyFont="1" applyFill="1" applyBorder="1" applyAlignment="1" applyProtection="1">
      <alignment horizontal="center" vertical="center" wrapText="1"/>
      <protection locked="0"/>
    </xf>
    <xf numFmtId="0" fontId="62" fillId="31" borderId="18" xfId="6" applyFont="1" applyFill="1" applyBorder="1" applyAlignment="1" applyProtection="1">
      <alignment horizontal="center" vertical="center" wrapText="1"/>
      <protection locked="0"/>
    </xf>
    <xf numFmtId="0" fontId="62" fillId="6" borderId="13" xfId="6" applyFont="1" applyFill="1" applyBorder="1" applyAlignment="1" applyProtection="1">
      <alignment horizontal="center" vertical="center" wrapText="1"/>
    </xf>
    <xf numFmtId="0" fontId="62" fillId="6" borderId="187" xfId="6" applyFont="1" applyFill="1" applyBorder="1" applyAlignment="1" applyProtection="1">
      <alignment horizontal="center" vertical="center" wrapText="1"/>
    </xf>
    <xf numFmtId="0" fontId="62" fillId="6" borderId="18" xfId="6" applyFont="1" applyFill="1" applyBorder="1" applyAlignment="1" applyProtection="1">
      <alignment horizontal="center" vertical="center" wrapText="1"/>
    </xf>
    <xf numFmtId="0" fontId="62" fillId="3" borderId="14" xfId="5" applyFont="1" applyFill="1" applyBorder="1" applyAlignment="1">
      <alignment horizontal="center" vertical="center" wrapText="1"/>
    </xf>
    <xf numFmtId="0" fontId="62" fillId="3" borderId="188" xfId="5" applyFont="1" applyFill="1" applyBorder="1" applyAlignment="1">
      <alignment horizontal="center" vertical="center" wrapText="1"/>
    </xf>
    <xf numFmtId="0" fontId="62" fillId="3" borderId="20" xfId="5" applyFont="1" applyFill="1" applyBorder="1" applyAlignment="1">
      <alignment horizontal="center" vertical="center" wrapText="1"/>
    </xf>
    <xf numFmtId="0" fontId="53" fillId="58" borderId="153" xfId="6" applyFont="1" applyFill="1" applyBorder="1" applyAlignment="1" applyProtection="1">
      <alignment horizontal="center" vertical="center" wrapText="1"/>
    </xf>
    <xf numFmtId="0" fontId="62" fillId="58" borderId="95" xfId="6" applyFont="1" applyFill="1" applyBorder="1" applyAlignment="1" applyProtection="1">
      <alignment horizontal="center" vertical="center" wrapText="1"/>
    </xf>
    <xf numFmtId="0" fontId="62" fillId="58" borderId="47" xfId="6" applyFont="1" applyFill="1" applyBorder="1" applyAlignment="1" applyProtection="1">
      <alignment horizontal="center" vertical="center" wrapText="1"/>
    </xf>
    <xf numFmtId="0" fontId="78" fillId="44" borderId="13" xfId="6" applyFont="1" applyFill="1" applyBorder="1" applyAlignment="1" applyProtection="1">
      <alignment horizontal="center" vertical="center" wrapText="1"/>
    </xf>
    <xf numFmtId="0" fontId="78" fillId="44" borderId="187" xfId="6" applyFont="1" applyFill="1" applyBorder="1" applyAlignment="1" applyProtection="1">
      <alignment horizontal="center" vertical="center" wrapText="1"/>
    </xf>
    <xf numFmtId="0" fontId="78" fillId="44" borderId="18" xfId="6" applyFont="1" applyFill="1" applyBorder="1" applyAlignment="1" applyProtection="1">
      <alignment horizontal="center" vertical="center" wrapText="1"/>
    </xf>
    <xf numFmtId="0" fontId="61" fillId="35" borderId="153" xfId="6" applyFont="1" applyFill="1" applyBorder="1" applyAlignment="1" applyProtection="1">
      <alignment horizontal="center" vertical="center" wrapText="1"/>
      <protection locked="0"/>
    </xf>
    <xf numFmtId="0" fontId="61" fillId="35" borderId="95" xfId="6" applyFont="1" applyFill="1" applyBorder="1" applyAlignment="1" applyProtection="1">
      <alignment horizontal="center" vertical="center" wrapText="1"/>
      <protection locked="0"/>
    </xf>
    <xf numFmtId="0" fontId="61" fillId="35" borderId="47" xfId="6" applyFont="1" applyFill="1" applyBorder="1" applyAlignment="1" applyProtection="1">
      <alignment horizontal="center" vertical="center" wrapText="1"/>
      <protection locked="0"/>
    </xf>
    <xf numFmtId="0" fontId="61" fillId="10" borderId="14" xfId="6" applyFont="1" applyFill="1" applyBorder="1" applyAlignment="1" applyProtection="1">
      <alignment horizontal="center" vertical="center" wrapText="1"/>
      <protection locked="0"/>
    </xf>
    <xf numFmtId="0" fontId="61" fillId="10" borderId="188" xfId="6" applyFont="1" applyFill="1" applyBorder="1" applyAlignment="1" applyProtection="1">
      <alignment horizontal="center" vertical="center" wrapText="1"/>
      <protection locked="0"/>
    </xf>
    <xf numFmtId="0" fontId="61" fillId="10" borderId="20" xfId="6" applyFont="1" applyFill="1" applyBorder="1" applyAlignment="1" applyProtection="1">
      <alignment horizontal="center" vertical="center" wrapText="1"/>
      <protection locked="0"/>
    </xf>
    <xf numFmtId="0" fontId="40" fillId="47" borderId="3" xfId="2" applyFont="1" applyFill="1" applyBorder="1" applyAlignment="1" applyProtection="1">
      <alignment horizontal="center" vertical="center" wrapText="1"/>
      <protection locked="0"/>
    </xf>
    <xf numFmtId="0" fontId="40" fillId="47" borderId="189" xfId="2" applyFont="1" applyFill="1" applyBorder="1" applyAlignment="1" applyProtection="1">
      <alignment horizontal="center" vertical="center" wrapText="1"/>
      <protection locked="0"/>
    </xf>
    <xf numFmtId="0" fontId="40" fillId="47" borderId="4" xfId="2" applyFont="1" applyFill="1" applyBorder="1" applyAlignment="1" applyProtection="1">
      <alignment horizontal="center" vertical="center" wrapText="1"/>
      <protection locked="0"/>
    </xf>
    <xf numFmtId="9" fontId="62" fillId="31" borderId="13" xfId="7" applyFont="1" applyFill="1" applyBorder="1" applyAlignment="1" applyProtection="1">
      <alignment horizontal="center" vertical="center" wrapText="1"/>
    </xf>
    <xf numFmtId="9" fontId="62" fillId="31" borderId="187" xfId="7" applyFont="1" applyFill="1" applyBorder="1" applyAlignment="1" applyProtection="1">
      <alignment horizontal="center" vertical="center" wrapText="1"/>
    </xf>
    <xf numFmtId="9" fontId="62" fillId="31" borderId="18" xfId="7" applyFont="1" applyFill="1" applyBorder="1" applyAlignment="1" applyProtection="1">
      <alignment horizontal="center" vertical="center" wrapText="1"/>
    </xf>
    <xf numFmtId="9" fontId="62" fillId="6" borderId="13" xfId="7" applyFont="1" applyFill="1" applyBorder="1" applyAlignment="1" applyProtection="1">
      <alignment horizontal="center" vertical="center" wrapText="1"/>
    </xf>
    <xf numFmtId="9" fontId="62" fillId="6" borderId="187" xfId="7" applyFont="1" applyFill="1" applyBorder="1" applyAlignment="1" applyProtection="1">
      <alignment horizontal="center" vertical="center" wrapText="1"/>
    </xf>
    <xf numFmtId="9" fontId="62" fillId="6" borderId="18" xfId="7" applyFont="1" applyFill="1" applyBorder="1" applyAlignment="1" applyProtection="1">
      <alignment horizontal="center" vertical="center" wrapText="1"/>
    </xf>
    <xf numFmtId="0" fontId="61" fillId="6" borderId="162" xfId="6" applyFont="1" applyFill="1" applyBorder="1" applyAlignment="1" applyProtection="1">
      <alignment horizontal="center" vertical="center" wrapText="1"/>
      <protection locked="0"/>
    </xf>
    <xf numFmtId="0" fontId="61" fillId="6" borderId="39" xfId="6" applyFont="1" applyFill="1" applyBorder="1" applyAlignment="1" applyProtection="1">
      <alignment horizontal="center" vertical="center" wrapText="1"/>
      <protection locked="0"/>
    </xf>
    <xf numFmtId="0" fontId="61" fillId="6" borderId="57" xfId="6" applyFont="1" applyFill="1" applyBorder="1" applyAlignment="1" applyProtection="1">
      <alignment horizontal="center" vertical="center" wrapText="1"/>
      <protection locked="0"/>
    </xf>
    <xf numFmtId="0" fontId="61" fillId="6" borderId="153" xfId="6" applyFont="1" applyFill="1" applyBorder="1" applyAlignment="1" applyProtection="1">
      <alignment horizontal="center" vertical="center" wrapText="1"/>
      <protection locked="0"/>
    </xf>
    <xf numFmtId="0" fontId="61" fillId="6" borderId="95" xfId="6" applyFont="1" applyFill="1" applyBorder="1" applyAlignment="1" applyProtection="1">
      <alignment horizontal="center" vertical="center" wrapText="1"/>
      <protection locked="0"/>
    </xf>
    <xf numFmtId="0" fontId="61" fillId="6" borderId="47" xfId="6" applyFont="1" applyFill="1" applyBorder="1" applyAlignment="1" applyProtection="1">
      <alignment horizontal="center" vertical="center" wrapText="1"/>
      <protection locked="0"/>
    </xf>
    <xf numFmtId="0" fontId="77" fillId="6" borderId="153" xfId="6" applyFont="1" applyFill="1" applyBorder="1" applyAlignment="1" applyProtection="1">
      <alignment horizontal="center" vertical="center" wrapText="1"/>
      <protection locked="0"/>
    </xf>
    <xf numFmtId="0" fontId="77" fillId="6" borderId="95" xfId="6" applyFont="1" applyFill="1" applyBorder="1" applyAlignment="1" applyProtection="1">
      <alignment horizontal="center" vertical="center" wrapText="1"/>
      <protection locked="0"/>
    </xf>
    <xf numFmtId="0" fontId="77" fillId="6" borderId="47" xfId="6" applyFont="1" applyFill="1" applyBorder="1" applyAlignment="1" applyProtection="1">
      <alignment horizontal="center" vertical="center" wrapText="1"/>
      <protection locked="0"/>
    </xf>
    <xf numFmtId="0" fontId="61" fillId="6" borderId="13" xfId="6" applyFont="1" applyFill="1" applyBorder="1" applyAlignment="1" applyProtection="1">
      <alignment horizontal="center" vertical="center" wrapText="1"/>
      <protection locked="0"/>
    </xf>
    <xf numFmtId="0" fontId="61" fillId="6" borderId="187" xfId="6" applyFont="1" applyFill="1" applyBorder="1" applyAlignment="1" applyProtection="1">
      <alignment horizontal="center" vertical="center" wrapText="1"/>
      <protection locked="0"/>
    </xf>
    <xf numFmtId="0" fontId="61" fillId="6" borderId="18" xfId="6" applyFont="1" applyFill="1" applyBorder="1" applyAlignment="1" applyProtection="1">
      <alignment horizontal="center" vertical="center" wrapText="1"/>
      <protection locked="0"/>
    </xf>
    <xf numFmtId="0" fontId="62" fillId="46" borderId="13" xfId="6" applyFont="1" applyFill="1" applyBorder="1" applyAlignment="1" applyProtection="1">
      <alignment horizontal="center" vertical="center" wrapText="1"/>
      <protection locked="0"/>
    </xf>
    <xf numFmtId="0" fontId="62" fillId="46" borderId="187" xfId="6" applyFont="1" applyFill="1" applyBorder="1" applyAlignment="1" applyProtection="1">
      <alignment horizontal="center" vertical="center" wrapText="1"/>
      <protection locked="0"/>
    </xf>
    <xf numFmtId="0" fontId="62" fillId="46" borderId="18" xfId="6" applyFont="1" applyFill="1" applyBorder="1" applyAlignment="1" applyProtection="1">
      <alignment horizontal="center" vertical="center" wrapText="1"/>
      <protection locked="0"/>
    </xf>
    <xf numFmtId="0" fontId="77" fillId="39" borderId="153" xfId="6" applyFont="1" applyFill="1" applyBorder="1" applyAlignment="1" applyProtection="1">
      <alignment horizontal="center" vertical="center" wrapText="1"/>
      <protection locked="0"/>
    </xf>
    <xf numFmtId="0" fontId="77" fillId="39" borderId="95" xfId="6" applyFont="1" applyFill="1" applyBorder="1" applyAlignment="1" applyProtection="1">
      <alignment horizontal="center" vertical="center" wrapText="1"/>
      <protection locked="0"/>
    </xf>
    <xf numFmtId="0" fontId="77" fillId="39" borderId="47" xfId="6" applyFont="1" applyFill="1" applyBorder="1" applyAlignment="1" applyProtection="1">
      <alignment horizontal="center" vertical="center" wrapText="1"/>
      <protection locked="0"/>
    </xf>
    <xf numFmtId="0" fontId="62" fillId="6" borderId="187" xfId="6" applyFont="1" applyFill="1" applyBorder="1" applyAlignment="1" applyProtection="1">
      <alignment horizontal="center" vertical="center"/>
      <protection locked="0"/>
    </xf>
    <xf numFmtId="0" fontId="62" fillId="6" borderId="187" xfId="6" applyFont="1" applyFill="1" applyBorder="1" applyAlignment="1" applyProtection="1">
      <alignment horizontal="center" vertical="center" wrapText="1"/>
      <protection locked="0"/>
    </xf>
    <xf numFmtId="0" fontId="61" fillId="3" borderId="118" xfId="5" applyFont="1" applyFill="1" applyBorder="1" applyAlignment="1" applyProtection="1">
      <alignment horizontal="center" vertical="center"/>
      <protection locked="0"/>
    </xf>
    <xf numFmtId="0" fontId="61" fillId="3" borderId="120" xfId="5" applyFont="1" applyFill="1" applyBorder="1" applyAlignment="1" applyProtection="1">
      <alignment horizontal="center" vertical="center"/>
      <protection locked="0"/>
    </xf>
    <xf numFmtId="0" fontId="72" fillId="3" borderId="96" xfId="5" applyFont="1" applyFill="1" applyBorder="1" applyAlignment="1" applyProtection="1">
      <alignment horizontal="center" vertical="center"/>
      <protection locked="0"/>
    </xf>
    <xf numFmtId="0" fontId="72" fillId="3" borderId="48" xfId="5" applyFont="1" applyFill="1" applyBorder="1" applyAlignment="1" applyProtection="1">
      <alignment horizontal="center" vertical="center"/>
      <protection locked="0"/>
    </xf>
    <xf numFmtId="0" fontId="61" fillId="3" borderId="39" xfId="5" applyFont="1" applyFill="1" applyBorder="1" applyAlignment="1" applyProtection="1">
      <alignment horizontal="center" vertical="center"/>
      <protection locked="0"/>
    </xf>
    <xf numFmtId="0" fontId="61" fillId="3" borderId="57" xfId="5" applyFont="1" applyFill="1" applyBorder="1" applyAlignment="1" applyProtection="1">
      <alignment horizontal="center" vertical="center"/>
      <protection locked="0"/>
    </xf>
    <xf numFmtId="0" fontId="72" fillId="3" borderId="13" xfId="5" applyFont="1" applyFill="1" applyBorder="1" applyAlignment="1" applyProtection="1">
      <alignment horizontal="center" vertical="center"/>
      <protection locked="0"/>
    </xf>
    <xf numFmtId="0" fontId="72" fillId="3" borderId="187" xfId="5" applyFont="1" applyFill="1" applyBorder="1" applyAlignment="1" applyProtection="1">
      <alignment horizontal="center" vertical="center"/>
      <protection locked="0"/>
    </xf>
    <xf numFmtId="0" fontId="72" fillId="3" borderId="18" xfId="5" applyFont="1" applyFill="1" applyBorder="1" applyAlignment="1" applyProtection="1">
      <alignment horizontal="center" vertical="center"/>
      <protection locked="0"/>
    </xf>
    <xf numFmtId="0" fontId="62" fillId="0" borderId="13" xfId="2" applyFont="1" applyBorder="1" applyAlignment="1">
      <alignment horizontal="center" vertical="center"/>
    </xf>
    <xf numFmtId="0" fontId="62" fillId="0" borderId="187" xfId="2" applyFont="1" applyBorder="1" applyAlignment="1">
      <alignment horizontal="center" vertical="center"/>
    </xf>
    <xf numFmtId="0" fontId="62" fillId="0" borderId="18" xfId="2" applyFont="1" applyBorder="1" applyAlignment="1">
      <alignment horizontal="center" vertical="center"/>
    </xf>
    <xf numFmtId="10" fontId="62" fillId="31" borderId="13" xfId="6" applyNumberFormat="1" applyFont="1" applyFill="1" applyBorder="1" applyAlignment="1" applyProtection="1">
      <alignment horizontal="center" vertical="center" wrapText="1"/>
    </xf>
    <xf numFmtId="0" fontId="62" fillId="31" borderId="187" xfId="6" applyFont="1" applyFill="1" applyBorder="1" applyAlignment="1" applyProtection="1">
      <alignment horizontal="center" vertical="center" wrapText="1"/>
    </xf>
    <xf numFmtId="0" fontId="62" fillId="31" borderId="18" xfId="6" applyFont="1" applyFill="1" applyBorder="1" applyAlignment="1" applyProtection="1">
      <alignment horizontal="center" vertical="center" wrapText="1"/>
    </xf>
    <xf numFmtId="0" fontId="62" fillId="3" borderId="13" xfId="5" applyFont="1" applyFill="1" applyBorder="1" applyAlignment="1">
      <alignment horizontal="center" vertical="center" wrapText="1"/>
    </xf>
    <xf numFmtId="0" fontId="62" fillId="3" borderId="187" xfId="5" applyFont="1" applyFill="1" applyBorder="1" applyAlignment="1">
      <alignment horizontal="center" vertical="center" wrapText="1"/>
    </xf>
    <xf numFmtId="0" fontId="62" fillId="3" borderId="18" xfId="5" applyFont="1" applyFill="1" applyBorder="1" applyAlignment="1">
      <alignment horizontal="center" vertical="center" wrapText="1"/>
    </xf>
    <xf numFmtId="0" fontId="72" fillId="3" borderId="3" xfId="5" applyFont="1" applyFill="1" applyBorder="1" applyAlignment="1" applyProtection="1">
      <alignment horizontal="center" vertical="center"/>
      <protection locked="0"/>
    </xf>
    <xf numFmtId="0" fontId="72" fillId="3" borderId="189" xfId="5" applyFont="1" applyFill="1" applyBorder="1" applyAlignment="1" applyProtection="1">
      <alignment horizontal="center" vertical="center"/>
      <protection locked="0"/>
    </xf>
    <xf numFmtId="0" fontId="72" fillId="3" borderId="4" xfId="5" applyFont="1" applyFill="1" applyBorder="1" applyAlignment="1" applyProtection="1">
      <alignment horizontal="center" vertical="center"/>
      <protection locked="0"/>
    </xf>
    <xf numFmtId="0" fontId="62" fillId="6" borderId="18" xfId="6" applyFont="1" applyFill="1" applyBorder="1" applyAlignment="1" applyProtection="1">
      <alignment horizontal="center" vertical="center"/>
      <protection locked="0"/>
    </xf>
    <xf numFmtId="0" fontId="62" fillId="6" borderId="18" xfId="6" applyFont="1" applyFill="1" applyBorder="1" applyAlignment="1" applyProtection="1">
      <alignment horizontal="center" vertical="center" wrapText="1"/>
      <protection locked="0"/>
    </xf>
    <xf numFmtId="0" fontId="61" fillId="6" borderId="3" xfId="6" applyFont="1" applyFill="1" applyBorder="1" applyAlignment="1" applyProtection="1">
      <alignment horizontal="center" vertical="center" wrapText="1"/>
      <protection locked="0"/>
    </xf>
    <xf numFmtId="0" fontId="61" fillId="6" borderId="189" xfId="6" applyFont="1" applyFill="1" applyBorder="1" applyAlignment="1" applyProtection="1">
      <alignment horizontal="center" vertical="center" wrapText="1"/>
      <protection locked="0"/>
    </xf>
    <xf numFmtId="0" fontId="61" fillId="6" borderId="4" xfId="6" applyFont="1" applyFill="1" applyBorder="1" applyAlignment="1" applyProtection="1">
      <alignment horizontal="center" vertical="center" wrapText="1"/>
      <protection locked="0"/>
    </xf>
    <xf numFmtId="0" fontId="77" fillId="6" borderId="13" xfId="6" applyFont="1" applyFill="1" applyBorder="1" applyAlignment="1" applyProtection="1">
      <alignment horizontal="center" vertical="center" wrapText="1"/>
      <protection locked="0"/>
    </xf>
    <xf numFmtId="0" fontId="77" fillId="6" borderId="187" xfId="6" applyFont="1" applyFill="1" applyBorder="1" applyAlignment="1" applyProtection="1">
      <alignment horizontal="center" vertical="center" wrapText="1"/>
      <protection locked="0"/>
    </xf>
    <xf numFmtId="0" fontId="77" fillId="6" borderId="18" xfId="6" applyFont="1" applyFill="1" applyBorder="1" applyAlignment="1" applyProtection="1">
      <alignment horizontal="center" vertical="center" wrapText="1"/>
      <protection locked="0"/>
    </xf>
    <xf numFmtId="0" fontId="77" fillId="39" borderId="13" xfId="6" applyFont="1" applyFill="1" applyBorder="1" applyAlignment="1" applyProtection="1">
      <alignment horizontal="center" vertical="center" wrapText="1"/>
      <protection locked="0"/>
    </xf>
    <xf numFmtId="0" fontId="77" fillId="39" borderId="187" xfId="6" applyFont="1" applyFill="1" applyBorder="1" applyAlignment="1" applyProtection="1">
      <alignment horizontal="center" vertical="center" wrapText="1"/>
      <protection locked="0"/>
    </xf>
    <xf numFmtId="0" fontId="77" fillId="39" borderId="18" xfId="6" applyFont="1" applyFill="1" applyBorder="1" applyAlignment="1" applyProtection="1">
      <alignment horizontal="center" vertical="center" wrapText="1"/>
      <protection locked="0"/>
    </xf>
    <xf numFmtId="0" fontId="40" fillId="31" borderId="18" xfId="6" applyFont="1" applyFill="1" applyBorder="1" applyAlignment="1" applyProtection="1">
      <alignment horizontal="center" vertical="center"/>
      <protection locked="0"/>
    </xf>
    <xf numFmtId="0" fontId="73" fillId="44" borderId="13" xfId="6" applyFont="1" applyFill="1" applyBorder="1" applyAlignment="1" applyProtection="1">
      <alignment horizontal="center" vertical="center" wrapText="1"/>
    </xf>
    <xf numFmtId="0" fontId="73" fillId="44" borderId="187" xfId="6" applyFont="1" applyFill="1" applyBorder="1" applyAlignment="1" applyProtection="1">
      <alignment horizontal="center" vertical="center" wrapText="1"/>
    </xf>
    <xf numFmtId="0" fontId="73" fillId="44" borderId="18" xfId="6" applyFont="1" applyFill="1" applyBorder="1" applyAlignment="1" applyProtection="1">
      <alignment horizontal="center" vertical="center" wrapText="1"/>
    </xf>
    <xf numFmtId="0" fontId="40" fillId="35" borderId="153" xfId="6" applyFont="1" applyFill="1" applyBorder="1" applyAlignment="1" applyProtection="1">
      <alignment horizontal="center" vertical="center" wrapText="1"/>
      <protection locked="0"/>
    </xf>
    <xf numFmtId="0" fontId="40" fillId="35" borderId="95" xfId="6" applyFont="1" applyFill="1" applyBorder="1" applyAlignment="1" applyProtection="1">
      <alignment horizontal="center" vertical="center" wrapText="1"/>
      <protection locked="0"/>
    </xf>
    <xf numFmtId="0" fontId="40" fillId="35" borderId="47" xfId="6" applyFont="1" applyFill="1" applyBorder="1" applyAlignment="1" applyProtection="1">
      <alignment horizontal="center" vertical="center" wrapText="1"/>
      <protection locked="0"/>
    </xf>
    <xf numFmtId="0" fontId="40" fillId="10" borderId="14" xfId="6" applyFont="1" applyFill="1" applyBorder="1" applyAlignment="1" applyProtection="1">
      <alignment horizontal="center" vertical="center" wrapText="1"/>
      <protection locked="0"/>
    </xf>
    <xf numFmtId="0" fontId="40" fillId="10" borderId="188" xfId="6" applyFont="1" applyFill="1" applyBorder="1" applyAlignment="1" applyProtection="1">
      <alignment horizontal="center" vertical="center" wrapText="1"/>
      <protection locked="0"/>
    </xf>
    <xf numFmtId="0" fontId="40" fillId="10" borderId="20" xfId="6" applyFont="1" applyFill="1" applyBorder="1" applyAlignment="1" applyProtection="1">
      <alignment horizontal="center" vertical="center" wrapText="1"/>
      <protection locked="0"/>
    </xf>
    <xf numFmtId="9" fontId="40" fillId="31" borderId="13" xfId="7" applyFont="1" applyFill="1" applyBorder="1" applyAlignment="1" applyProtection="1">
      <alignment horizontal="center" vertical="center" wrapText="1"/>
    </xf>
    <xf numFmtId="9" fontId="40" fillId="31" borderId="187" xfId="7" applyFont="1" applyFill="1" applyBorder="1" applyAlignment="1" applyProtection="1">
      <alignment horizontal="center" vertical="center" wrapText="1"/>
    </xf>
    <xf numFmtId="9" fontId="40" fillId="31" borderId="18" xfId="7" applyFont="1" applyFill="1" applyBorder="1" applyAlignment="1" applyProtection="1">
      <alignment horizontal="center" vertical="center" wrapText="1"/>
    </xf>
    <xf numFmtId="9" fontId="40" fillId="6" borderId="13" xfId="7" applyFont="1" applyFill="1" applyBorder="1" applyAlignment="1" applyProtection="1">
      <alignment horizontal="center" vertical="center" wrapText="1"/>
    </xf>
    <xf numFmtId="9" fontId="40" fillId="6" borderId="187" xfId="7" applyFont="1" applyFill="1" applyBorder="1" applyAlignment="1" applyProtection="1">
      <alignment horizontal="center" vertical="center" wrapText="1"/>
    </xf>
    <xf numFmtId="9" fontId="40" fillId="6" borderId="18" xfId="7" applyFont="1" applyFill="1" applyBorder="1" applyAlignment="1" applyProtection="1">
      <alignment horizontal="center" vertical="center" wrapText="1"/>
    </xf>
    <xf numFmtId="0" fontId="62" fillId="6" borderId="3" xfId="6" applyFont="1" applyFill="1" applyBorder="1" applyAlignment="1" applyProtection="1">
      <alignment horizontal="center" vertical="center" wrapText="1"/>
      <protection locked="0"/>
    </xf>
    <xf numFmtId="0" fontId="62" fillId="6" borderId="189" xfId="6" applyFont="1" applyFill="1" applyBorder="1" applyAlignment="1" applyProtection="1">
      <alignment horizontal="center" vertical="center" wrapText="1"/>
      <protection locked="0"/>
    </xf>
    <xf numFmtId="0" fontId="62" fillId="6" borderId="4" xfId="6" applyFont="1" applyFill="1" applyBorder="1" applyAlignment="1" applyProtection="1">
      <alignment horizontal="center" vertical="center" wrapText="1"/>
      <protection locked="0"/>
    </xf>
    <xf numFmtId="0" fontId="62" fillId="6" borderId="13" xfId="6" applyFont="1" applyFill="1" applyBorder="1" applyAlignment="1" applyProtection="1">
      <alignment horizontal="center" vertical="center" wrapText="1"/>
      <protection locked="0"/>
    </xf>
    <xf numFmtId="0" fontId="40" fillId="6" borderId="13" xfId="6" applyFont="1" applyFill="1" applyBorder="1" applyAlignment="1" applyProtection="1">
      <alignment horizontal="center" vertical="center" wrapText="1"/>
      <protection locked="0"/>
    </xf>
    <xf numFmtId="0" fontId="40" fillId="6" borderId="187" xfId="6" applyFont="1" applyFill="1" applyBorder="1" applyAlignment="1" applyProtection="1">
      <alignment horizontal="center" vertical="center" wrapText="1"/>
      <protection locked="0"/>
    </xf>
    <xf numFmtId="0" fontId="40" fillId="6" borderId="18" xfId="6" applyFont="1" applyFill="1" applyBorder="1" applyAlignment="1" applyProtection="1">
      <alignment horizontal="center" vertical="center" wrapText="1"/>
      <protection locked="0"/>
    </xf>
    <xf numFmtId="0" fontId="62" fillId="6" borderId="13" xfId="6" applyFont="1" applyFill="1" applyBorder="1" applyAlignment="1" applyProtection="1">
      <alignment horizontal="center" vertical="center"/>
      <protection locked="0"/>
    </xf>
    <xf numFmtId="0" fontId="62" fillId="3" borderId="153" xfId="5" applyFont="1" applyFill="1" applyBorder="1" applyAlignment="1" applyProtection="1">
      <alignment horizontal="center" vertical="center"/>
      <protection locked="0"/>
    </xf>
    <xf numFmtId="0" fontId="62" fillId="3" borderId="95" xfId="5" applyFont="1" applyFill="1" applyBorder="1" applyAlignment="1" applyProtection="1">
      <alignment horizontal="center" vertical="center"/>
      <protection locked="0"/>
    </xf>
    <xf numFmtId="0" fontId="62" fillId="3" borderId="47" xfId="5" applyFont="1" applyFill="1" applyBorder="1" applyAlignment="1" applyProtection="1">
      <alignment horizontal="center" vertical="center"/>
      <protection locked="0"/>
    </xf>
    <xf numFmtId="0" fontId="53" fillId="32" borderId="154" xfId="5" applyFont="1" applyFill="1" applyBorder="1" applyAlignment="1" applyProtection="1">
      <alignment horizontal="center" vertical="center"/>
      <protection locked="0"/>
    </xf>
    <xf numFmtId="0" fontId="53" fillId="32" borderId="96" xfId="5" applyFont="1" applyFill="1" applyBorder="1" applyAlignment="1" applyProtection="1">
      <alignment horizontal="center" vertical="center"/>
      <protection locked="0"/>
    </xf>
    <xf numFmtId="0" fontId="53" fillId="32" borderId="48" xfId="5" applyFont="1" applyFill="1" applyBorder="1" applyAlignment="1" applyProtection="1">
      <alignment horizontal="center" vertical="center"/>
      <protection locked="0"/>
    </xf>
    <xf numFmtId="0" fontId="74" fillId="3" borderId="162" xfId="5" applyFont="1" applyFill="1" applyBorder="1" applyAlignment="1" applyProtection="1">
      <alignment horizontal="center" vertical="center" wrapText="1"/>
      <protection locked="0"/>
    </xf>
    <xf numFmtId="0" fontId="74" fillId="3" borderId="39" xfId="5" applyFont="1" applyFill="1" applyBorder="1" applyAlignment="1" applyProtection="1">
      <alignment horizontal="center" vertical="center" wrapText="1"/>
      <protection locked="0"/>
    </xf>
    <xf numFmtId="0" fontId="74" fillId="3" borderId="57" xfId="5" applyFont="1" applyFill="1" applyBorder="1" applyAlignment="1" applyProtection="1">
      <alignment horizontal="center" vertical="center" wrapText="1"/>
      <protection locked="0"/>
    </xf>
    <xf numFmtId="0" fontId="74" fillId="3" borderId="153" xfId="5" applyFont="1" applyFill="1" applyBorder="1" applyAlignment="1" applyProtection="1">
      <alignment horizontal="center" vertical="center"/>
      <protection locked="0"/>
    </xf>
    <xf numFmtId="0" fontId="74" fillId="3" borderId="95" xfId="5" applyFont="1" applyFill="1" applyBorder="1" applyAlignment="1" applyProtection="1">
      <alignment horizontal="center" vertical="center"/>
      <protection locked="0"/>
    </xf>
    <xf numFmtId="0" fontId="74" fillId="3" borderId="47" xfId="5" applyFont="1" applyFill="1" applyBorder="1" applyAlignment="1" applyProtection="1">
      <alignment horizontal="center" vertical="center"/>
      <protection locked="0"/>
    </xf>
    <xf numFmtId="0" fontId="74" fillId="3" borderId="154" xfId="5" applyFont="1" applyFill="1" applyBorder="1" applyAlignment="1" applyProtection="1">
      <alignment horizontal="center" vertical="center" wrapText="1"/>
      <protection locked="0"/>
    </xf>
    <xf numFmtId="0" fontId="74" fillId="3" borderId="96" xfId="5" applyFont="1" applyFill="1" applyBorder="1" applyAlignment="1" applyProtection="1">
      <alignment horizontal="center" vertical="center"/>
      <protection locked="0"/>
    </xf>
    <xf numFmtId="0" fontId="74" fillId="3" borderId="48" xfId="5" applyFont="1" applyFill="1" applyBorder="1" applyAlignment="1" applyProtection="1">
      <alignment horizontal="center" vertical="center"/>
      <protection locked="0"/>
    </xf>
    <xf numFmtId="16" fontId="62" fillId="3" borderId="162" xfId="5" applyNumberFormat="1" applyFont="1" applyFill="1" applyBorder="1" applyAlignment="1" applyProtection="1">
      <alignment horizontal="center" vertical="center"/>
      <protection locked="0"/>
    </xf>
    <xf numFmtId="0" fontId="62" fillId="3" borderId="39" xfId="5" applyFont="1" applyFill="1" applyBorder="1" applyAlignment="1" applyProtection="1">
      <alignment horizontal="center" vertical="center"/>
      <protection locked="0"/>
    </xf>
    <xf numFmtId="0" fontId="62" fillId="3" borderId="57" xfId="5" applyFont="1" applyFill="1" applyBorder="1" applyAlignment="1" applyProtection="1">
      <alignment horizontal="center" vertical="center"/>
      <protection locked="0"/>
    </xf>
    <xf numFmtId="0" fontId="74" fillId="3" borderId="3" xfId="5" applyFont="1" applyFill="1" applyBorder="1" applyAlignment="1" applyProtection="1">
      <alignment horizontal="center" vertical="center"/>
      <protection locked="0"/>
    </xf>
    <xf numFmtId="0" fontId="74" fillId="3" borderId="189" xfId="5" applyFont="1" applyFill="1" applyBorder="1" applyAlignment="1" applyProtection="1">
      <alignment horizontal="center" vertical="center"/>
      <protection locked="0"/>
    </xf>
    <xf numFmtId="0" fontId="74" fillId="3" borderId="4" xfId="5" applyFont="1" applyFill="1" applyBorder="1" applyAlignment="1" applyProtection="1">
      <alignment horizontal="center" vertical="center"/>
      <protection locked="0"/>
    </xf>
    <xf numFmtId="0" fontId="74" fillId="3" borderId="13" xfId="5" applyFont="1" applyFill="1" applyBorder="1" applyAlignment="1" applyProtection="1">
      <alignment horizontal="center" vertical="center"/>
      <protection locked="0"/>
    </xf>
    <xf numFmtId="0" fontId="74" fillId="3" borderId="187" xfId="5" applyFont="1" applyFill="1" applyBorder="1" applyAlignment="1" applyProtection="1">
      <alignment horizontal="center" vertical="center"/>
      <protection locked="0"/>
    </xf>
    <xf numFmtId="0" fontId="74" fillId="3" borderId="18" xfId="5" applyFont="1" applyFill="1" applyBorder="1" applyAlignment="1" applyProtection="1">
      <alignment horizontal="center" vertical="center"/>
      <protection locked="0"/>
    </xf>
    <xf numFmtId="14" fontId="74" fillId="3" borderId="13" xfId="5" applyNumberFormat="1" applyFont="1" applyFill="1" applyBorder="1" applyAlignment="1" applyProtection="1">
      <alignment horizontal="center" vertical="center"/>
      <protection locked="0"/>
    </xf>
    <xf numFmtId="10" fontId="62" fillId="31" borderId="3" xfId="6" applyNumberFormat="1" applyFont="1" applyFill="1" applyBorder="1" applyAlignment="1" applyProtection="1">
      <alignment horizontal="center" vertical="center" wrapText="1"/>
    </xf>
    <xf numFmtId="0" fontId="62" fillId="31" borderId="189" xfId="6" applyFont="1" applyFill="1" applyBorder="1" applyAlignment="1" applyProtection="1">
      <alignment horizontal="center" vertical="center" wrapText="1"/>
    </xf>
    <xf numFmtId="0" fontId="62" fillId="31" borderId="4" xfId="6" applyFont="1" applyFill="1" applyBorder="1" applyAlignment="1" applyProtection="1">
      <alignment horizontal="center" vertical="center" wrapText="1"/>
    </xf>
    <xf numFmtId="0" fontId="53" fillId="31" borderId="13" xfId="6" applyFont="1" applyFill="1" applyBorder="1" applyAlignment="1" applyProtection="1">
      <alignment horizontal="center" vertical="center"/>
      <protection locked="0"/>
    </xf>
    <xf numFmtId="9" fontId="62" fillId="3" borderId="153" xfId="7" applyFont="1" applyFill="1" applyBorder="1" applyAlignment="1" applyProtection="1">
      <alignment horizontal="center" vertical="center"/>
    </xf>
    <xf numFmtId="9" fontId="62" fillId="3" borderId="95" xfId="7" applyFont="1" applyFill="1" applyBorder="1" applyAlignment="1" applyProtection="1">
      <alignment horizontal="center" vertical="center"/>
    </xf>
    <xf numFmtId="9" fontId="62" fillId="3" borderId="47" xfId="7" applyFont="1" applyFill="1" applyBorder="1" applyAlignment="1" applyProtection="1">
      <alignment horizontal="center" vertical="center"/>
    </xf>
    <xf numFmtId="0" fontId="62" fillId="3" borderId="154" xfId="5" applyFont="1" applyFill="1" applyBorder="1" applyAlignment="1" applyProtection="1">
      <alignment horizontal="center" vertical="center"/>
      <protection locked="0"/>
    </xf>
    <xf numFmtId="0" fontId="62" fillId="3" borderId="96" xfId="5" applyFont="1" applyFill="1" applyBorder="1" applyAlignment="1" applyProtection="1">
      <alignment horizontal="center" vertical="center"/>
      <protection locked="0"/>
    </xf>
    <xf numFmtId="0" fontId="62" fillId="3" borderId="48" xfId="5" applyFont="1" applyFill="1" applyBorder="1" applyAlignment="1" applyProtection="1">
      <alignment horizontal="center" vertical="center"/>
      <protection locked="0"/>
    </xf>
    <xf numFmtId="16" fontId="62" fillId="3" borderId="103" xfId="5" applyNumberFormat="1" applyFont="1" applyFill="1" applyBorder="1" applyAlignment="1" applyProtection="1">
      <alignment horizontal="center" vertical="center"/>
      <protection locked="0"/>
    </xf>
    <xf numFmtId="0" fontId="62" fillId="3" borderId="107" xfId="5" applyFont="1" applyFill="1" applyBorder="1" applyAlignment="1" applyProtection="1">
      <alignment horizontal="center" vertical="center"/>
      <protection locked="0"/>
    </xf>
    <xf numFmtId="0" fontId="62" fillId="3" borderId="111" xfId="5" applyFont="1" applyFill="1" applyBorder="1" applyAlignment="1" applyProtection="1">
      <alignment horizontal="center" vertical="center"/>
      <protection locked="0"/>
    </xf>
    <xf numFmtId="0" fontId="62" fillId="3" borderId="104" xfId="5" applyFont="1" applyFill="1" applyBorder="1" applyAlignment="1" applyProtection="1">
      <alignment horizontal="center" vertical="center"/>
      <protection locked="0"/>
    </xf>
    <xf numFmtId="0" fontId="62" fillId="3" borderId="108" xfId="5" applyFont="1" applyFill="1" applyBorder="1" applyAlignment="1" applyProtection="1">
      <alignment horizontal="center" vertical="center"/>
      <protection locked="0"/>
    </xf>
    <xf numFmtId="0" fontId="62" fillId="3" borderId="112" xfId="5" applyFont="1" applyFill="1" applyBorder="1" applyAlignment="1" applyProtection="1">
      <alignment horizontal="center" vertical="center"/>
      <protection locked="0"/>
    </xf>
    <xf numFmtId="0" fontId="62" fillId="3" borderId="105" xfId="5" applyFont="1" applyFill="1" applyBorder="1" applyAlignment="1" applyProtection="1">
      <alignment horizontal="center" vertical="center"/>
      <protection locked="0"/>
    </xf>
    <xf numFmtId="0" fontId="62" fillId="3" borderId="109" xfId="5" applyFont="1" applyFill="1" applyBorder="1" applyAlignment="1" applyProtection="1">
      <alignment horizontal="center" vertical="center"/>
      <protection locked="0"/>
    </xf>
    <xf numFmtId="0" fontId="62" fillId="3" borderId="113" xfId="5" applyFont="1" applyFill="1" applyBorder="1" applyAlignment="1" applyProtection="1">
      <alignment horizontal="center" vertical="center"/>
      <protection locked="0"/>
    </xf>
    <xf numFmtId="0" fontId="40" fillId="31" borderId="13" xfId="6" applyFont="1" applyFill="1" applyBorder="1" applyAlignment="1" applyProtection="1">
      <alignment horizontal="center" vertical="center" wrapText="1"/>
      <protection locked="0"/>
    </xf>
    <xf numFmtId="0" fontId="40" fillId="31" borderId="187" xfId="6" applyFont="1" applyFill="1" applyBorder="1" applyAlignment="1" applyProtection="1">
      <alignment horizontal="center" vertical="center" wrapText="1"/>
      <protection locked="0"/>
    </xf>
    <xf numFmtId="0" fontId="40" fillId="31" borderId="18" xfId="6" applyFont="1" applyFill="1" applyBorder="1" applyAlignment="1" applyProtection="1">
      <alignment horizontal="center" vertical="center" wrapText="1"/>
      <protection locked="0"/>
    </xf>
    <xf numFmtId="0" fontId="40" fillId="6" borderId="13" xfId="6" applyFont="1" applyFill="1" applyBorder="1" applyAlignment="1" applyProtection="1">
      <alignment horizontal="center" vertical="center" wrapText="1"/>
    </xf>
    <xf numFmtId="0" fontId="40" fillId="6" borderId="187" xfId="6" applyFont="1" applyFill="1" applyBorder="1" applyAlignment="1" applyProtection="1">
      <alignment horizontal="center" vertical="center" wrapText="1"/>
    </xf>
    <xf numFmtId="0" fontId="40" fillId="6" borderId="18" xfId="6" applyFont="1" applyFill="1" applyBorder="1" applyAlignment="1" applyProtection="1">
      <alignment horizontal="center" vertical="center" wrapText="1"/>
    </xf>
    <xf numFmtId="0" fontId="40" fillId="3" borderId="14" xfId="5" applyFont="1" applyFill="1" applyBorder="1" applyAlignment="1">
      <alignment horizontal="center" vertical="center" wrapText="1"/>
    </xf>
    <xf numFmtId="0" fontId="40" fillId="3" borderId="188" xfId="5" applyFont="1" applyFill="1" applyBorder="1" applyAlignment="1">
      <alignment horizontal="center" vertical="center" wrapText="1"/>
    </xf>
    <xf numFmtId="0" fontId="40" fillId="3" borderId="20" xfId="5" applyFont="1" applyFill="1" applyBorder="1" applyAlignment="1">
      <alignment horizontal="center" vertical="center" wrapText="1"/>
    </xf>
    <xf numFmtId="0" fontId="73" fillId="58" borderId="153" xfId="6" applyFont="1" applyFill="1" applyBorder="1" applyAlignment="1" applyProtection="1">
      <alignment horizontal="center" vertical="center" wrapText="1"/>
    </xf>
    <xf numFmtId="0" fontId="40" fillId="58" borderId="95" xfId="6" applyFont="1" applyFill="1" applyBorder="1" applyAlignment="1" applyProtection="1">
      <alignment horizontal="center" vertical="center" wrapText="1"/>
    </xf>
    <xf numFmtId="0" fontId="40" fillId="58" borderId="47" xfId="6" applyFont="1" applyFill="1" applyBorder="1" applyAlignment="1" applyProtection="1">
      <alignment horizontal="center" vertical="center" wrapText="1"/>
    </xf>
    <xf numFmtId="0" fontId="40" fillId="31" borderId="13" xfId="6" applyFont="1" applyFill="1" applyBorder="1" applyAlignment="1" applyProtection="1">
      <alignment horizontal="center" vertical="center"/>
      <protection locked="0"/>
    </xf>
    <xf numFmtId="0" fontId="40" fillId="31" borderId="187" xfId="6" applyFont="1" applyFill="1" applyBorder="1" applyAlignment="1" applyProtection="1">
      <alignment horizontal="center" vertical="center"/>
      <protection locked="0"/>
    </xf>
    <xf numFmtId="0" fontId="40" fillId="46" borderId="13" xfId="6" applyFont="1" applyFill="1" applyBorder="1" applyAlignment="1" applyProtection="1">
      <alignment horizontal="center" vertical="center" wrapText="1"/>
      <protection locked="0"/>
    </xf>
    <xf numFmtId="0" fontId="40" fillId="46" borderId="187" xfId="6" applyFont="1" applyFill="1" applyBorder="1" applyAlignment="1" applyProtection="1">
      <alignment horizontal="center" vertical="center" wrapText="1"/>
      <protection locked="0"/>
    </xf>
    <xf numFmtId="0" fontId="40" fillId="46" borderId="18" xfId="6" applyFont="1" applyFill="1" applyBorder="1" applyAlignment="1" applyProtection="1">
      <alignment horizontal="center" vertical="center" wrapText="1"/>
      <protection locked="0"/>
    </xf>
    <xf numFmtId="0" fontId="40" fillId="39" borderId="13" xfId="6" applyFont="1" applyFill="1" applyBorder="1" applyAlignment="1" applyProtection="1">
      <alignment horizontal="center" vertical="center" wrapText="1"/>
      <protection locked="0"/>
    </xf>
    <xf numFmtId="0" fontId="40" fillId="39" borderId="187" xfId="6" applyFont="1" applyFill="1" applyBorder="1" applyAlignment="1" applyProtection="1">
      <alignment horizontal="center" vertical="center" wrapText="1"/>
      <protection locked="0"/>
    </xf>
    <xf numFmtId="0" fontId="40" fillId="39" borderId="18" xfId="6" applyFont="1" applyFill="1" applyBorder="1" applyAlignment="1" applyProtection="1">
      <alignment horizontal="center" vertical="center" wrapText="1"/>
      <protection locked="0"/>
    </xf>
    <xf numFmtId="0" fontId="62" fillId="10" borderId="14" xfId="6" applyFont="1" applyFill="1" applyBorder="1" applyAlignment="1" applyProtection="1">
      <alignment horizontal="center" vertical="center" wrapText="1"/>
      <protection locked="0"/>
    </xf>
    <xf numFmtId="0" fontId="62" fillId="10" borderId="188" xfId="6" applyFont="1" applyFill="1" applyBorder="1" applyAlignment="1" applyProtection="1">
      <alignment horizontal="center" vertical="center" wrapText="1"/>
      <protection locked="0"/>
    </xf>
    <xf numFmtId="0" fontId="62" fillId="10" borderId="20" xfId="6" applyFont="1" applyFill="1" applyBorder="1" applyAlignment="1" applyProtection="1">
      <alignment horizontal="center" vertical="center" wrapText="1"/>
      <protection locked="0"/>
    </xf>
    <xf numFmtId="0" fontId="72" fillId="3" borderId="162" xfId="5" applyFont="1" applyFill="1" applyBorder="1" applyAlignment="1" applyProtection="1">
      <alignment horizontal="center" vertical="center" wrapText="1"/>
      <protection locked="0"/>
    </xf>
    <xf numFmtId="0" fontId="72" fillId="3" borderId="39" xfId="5" applyFont="1" applyFill="1" applyBorder="1" applyAlignment="1" applyProtection="1">
      <alignment horizontal="center" vertical="center" wrapText="1"/>
      <protection locked="0"/>
    </xf>
    <xf numFmtId="0" fontId="72" fillId="3" borderId="57" xfId="5" applyFont="1" applyFill="1" applyBorder="1" applyAlignment="1" applyProtection="1">
      <alignment horizontal="center" vertical="center" wrapText="1"/>
      <protection locked="0"/>
    </xf>
    <xf numFmtId="0" fontId="62" fillId="31" borderId="54" xfId="6" applyFont="1" applyFill="1" applyBorder="1" applyAlignment="1" applyProtection="1">
      <alignment horizontal="center" vertical="center"/>
      <protection locked="0"/>
    </xf>
    <xf numFmtId="0" fontId="62" fillId="39" borderId="13" xfId="6" applyFont="1" applyFill="1" applyBorder="1" applyAlignment="1" applyProtection="1">
      <alignment horizontal="center" vertical="center" wrapText="1"/>
      <protection locked="0"/>
    </xf>
    <xf numFmtId="0" fontId="62" fillId="39" borderId="187" xfId="6" applyFont="1" applyFill="1" applyBorder="1" applyAlignment="1" applyProtection="1">
      <alignment horizontal="center" vertical="center" wrapText="1"/>
      <protection locked="0"/>
    </xf>
    <xf numFmtId="0" fontId="62" fillId="39" borderId="18" xfId="6" applyFont="1" applyFill="1" applyBorder="1" applyAlignment="1" applyProtection="1">
      <alignment horizontal="center" vertical="center" wrapText="1"/>
      <protection locked="0"/>
    </xf>
    <xf numFmtId="0" fontId="53" fillId="44" borderId="13" xfId="6" applyFont="1" applyFill="1" applyBorder="1" applyAlignment="1" applyProtection="1">
      <alignment horizontal="center" vertical="center" wrapText="1"/>
    </xf>
    <xf numFmtId="0" fontId="53" fillId="44" borderId="187" xfId="6" applyFont="1" applyFill="1" applyBorder="1" applyAlignment="1" applyProtection="1">
      <alignment horizontal="center" vertical="center" wrapText="1"/>
    </xf>
    <xf numFmtId="0" fontId="53" fillId="44" borderId="18" xfId="6" applyFont="1" applyFill="1" applyBorder="1" applyAlignment="1" applyProtection="1">
      <alignment horizontal="center" vertical="center" wrapText="1"/>
    </xf>
    <xf numFmtId="0" fontId="62" fillId="35" borderId="153" xfId="6" applyFont="1" applyFill="1" applyBorder="1" applyAlignment="1" applyProtection="1">
      <alignment horizontal="center" vertical="center" wrapText="1"/>
      <protection locked="0"/>
    </xf>
    <xf numFmtId="0" fontId="62" fillId="35" borderId="95" xfId="6" applyFont="1" applyFill="1" applyBorder="1" applyAlignment="1" applyProtection="1">
      <alignment horizontal="center" vertical="center" wrapText="1"/>
      <protection locked="0"/>
    </xf>
    <xf numFmtId="0" fontId="62" fillId="35" borderId="47" xfId="6" applyFont="1" applyFill="1" applyBorder="1" applyAlignment="1" applyProtection="1">
      <alignment horizontal="center" vertical="center" wrapText="1"/>
      <protection locked="0"/>
    </xf>
    <xf numFmtId="0" fontId="62" fillId="31" borderId="213" xfId="6" applyFont="1" applyFill="1" applyBorder="1" applyAlignment="1" applyProtection="1">
      <alignment horizontal="center" vertical="center"/>
      <protection locked="0"/>
    </xf>
    <xf numFmtId="0" fontId="62" fillId="31" borderId="214" xfId="6" applyFont="1" applyFill="1" applyBorder="1" applyAlignment="1" applyProtection="1">
      <alignment horizontal="center" vertical="center"/>
      <protection locked="0"/>
    </xf>
    <xf numFmtId="0" fontId="74" fillId="3" borderId="96" xfId="5" applyFont="1" applyFill="1" applyBorder="1" applyAlignment="1" applyProtection="1">
      <alignment horizontal="center" vertical="center" wrapText="1"/>
      <protection locked="0"/>
    </xf>
    <xf numFmtId="0" fontId="74" fillId="3" borderId="48" xfId="5" applyFont="1" applyFill="1" applyBorder="1" applyAlignment="1" applyProtection="1">
      <alignment horizontal="center" vertical="center" wrapText="1"/>
      <protection locked="0"/>
    </xf>
    <xf numFmtId="16" fontId="61" fillId="3" borderId="103" xfId="5" applyNumberFormat="1" applyFont="1" applyFill="1" applyBorder="1" applyAlignment="1" applyProtection="1">
      <alignment horizontal="center" vertical="center"/>
      <protection locked="0"/>
    </xf>
    <xf numFmtId="0" fontId="61" fillId="3" borderId="107" xfId="5" applyFont="1" applyFill="1" applyBorder="1" applyAlignment="1" applyProtection="1">
      <alignment horizontal="center" vertical="center"/>
      <protection locked="0"/>
    </xf>
    <xf numFmtId="0" fontId="61" fillId="3" borderId="111" xfId="5" applyFont="1" applyFill="1" applyBorder="1" applyAlignment="1" applyProtection="1">
      <alignment horizontal="center" vertical="center"/>
      <protection locked="0"/>
    </xf>
    <xf numFmtId="0" fontId="61" fillId="3" borderId="105" xfId="5" applyFont="1" applyFill="1" applyBorder="1" applyAlignment="1" applyProtection="1">
      <alignment horizontal="center" vertical="center"/>
      <protection locked="0"/>
    </xf>
    <xf numFmtId="0" fontId="61" fillId="3" borderId="109" xfId="5" applyFont="1" applyFill="1" applyBorder="1" applyAlignment="1" applyProtection="1">
      <alignment horizontal="center" vertical="center"/>
      <protection locked="0"/>
    </xf>
    <xf numFmtId="0" fontId="61" fillId="3" borderId="113" xfId="5" applyFont="1" applyFill="1" applyBorder="1" applyAlignment="1" applyProtection="1">
      <alignment horizontal="center" vertical="center"/>
      <protection locked="0"/>
    </xf>
    <xf numFmtId="0" fontId="62" fillId="6" borderId="54" xfId="6" applyFont="1" applyFill="1" applyBorder="1" applyAlignment="1" applyProtection="1">
      <alignment horizontal="center" vertical="center" wrapText="1"/>
      <protection locked="0"/>
    </xf>
    <xf numFmtId="0" fontId="62" fillId="6" borderId="54" xfId="6" applyFont="1" applyFill="1" applyBorder="1" applyAlignment="1" applyProtection="1">
      <alignment horizontal="center" vertical="center"/>
      <protection locked="0"/>
    </xf>
    <xf numFmtId="0" fontId="62" fillId="10" borderId="13" xfId="6" applyFont="1" applyFill="1" applyBorder="1" applyAlignment="1" applyProtection="1">
      <alignment horizontal="center" vertical="center" wrapText="1"/>
      <protection locked="0"/>
    </xf>
    <xf numFmtId="0" fontId="62" fillId="10" borderId="187" xfId="6" applyFont="1" applyFill="1" applyBorder="1" applyAlignment="1" applyProtection="1">
      <alignment horizontal="center" vertical="center" wrapText="1"/>
      <protection locked="0"/>
    </xf>
    <xf numFmtId="0" fontId="62" fillId="10" borderId="18" xfId="6" applyFont="1" applyFill="1" applyBorder="1" applyAlignment="1" applyProtection="1">
      <alignment horizontal="center" vertical="center" wrapText="1"/>
      <protection locked="0"/>
    </xf>
    <xf numFmtId="0" fontId="72" fillId="3" borderId="13" xfId="5" applyFont="1" applyFill="1" applyBorder="1" applyAlignment="1" applyProtection="1">
      <alignment horizontal="center" vertical="center" wrapText="1"/>
      <protection locked="0"/>
    </xf>
    <xf numFmtId="0" fontId="72" fillId="3" borderId="187" xfId="5" applyFont="1" applyFill="1" applyBorder="1" applyAlignment="1" applyProtection="1">
      <alignment horizontal="center" vertical="center" wrapText="1"/>
      <protection locked="0"/>
    </xf>
    <xf numFmtId="0" fontId="72" fillId="3" borderId="18" xfId="5" applyFont="1" applyFill="1" applyBorder="1" applyAlignment="1" applyProtection="1">
      <alignment horizontal="center" vertical="center" wrapText="1"/>
      <protection locked="0"/>
    </xf>
    <xf numFmtId="14" fontId="72" fillId="3" borderId="13" xfId="5" applyNumberFormat="1" applyFont="1" applyFill="1" applyBorder="1" applyAlignment="1" applyProtection="1">
      <alignment horizontal="center" vertical="center"/>
      <protection locked="0"/>
    </xf>
    <xf numFmtId="0" fontId="52" fillId="32" borderId="154" xfId="5" applyFont="1" applyFill="1" applyBorder="1" applyAlignment="1" applyProtection="1">
      <alignment horizontal="center" vertical="center" wrapText="1"/>
      <protection locked="0"/>
    </xf>
    <xf numFmtId="0" fontId="52" fillId="32" borderId="96" xfId="5" applyFont="1" applyFill="1" applyBorder="1" applyAlignment="1" applyProtection="1">
      <alignment horizontal="center" vertical="center" wrapText="1"/>
      <protection locked="0"/>
    </xf>
    <xf numFmtId="0" fontId="52" fillId="32" borderId="48" xfId="5" applyFont="1" applyFill="1" applyBorder="1" applyAlignment="1" applyProtection="1">
      <alignment horizontal="center" vertical="center" wrapText="1"/>
      <protection locked="0"/>
    </xf>
    <xf numFmtId="0" fontId="72" fillId="3" borderId="3" xfId="5" applyFont="1" applyFill="1" applyBorder="1" applyAlignment="1" applyProtection="1">
      <alignment horizontal="center" vertical="center" wrapText="1"/>
      <protection locked="0"/>
    </xf>
    <xf numFmtId="0" fontId="72" fillId="3" borderId="189" xfId="5" applyFont="1" applyFill="1" applyBorder="1" applyAlignment="1" applyProtection="1">
      <alignment horizontal="center" vertical="center" wrapText="1"/>
      <protection locked="0"/>
    </xf>
    <xf numFmtId="0" fontId="72" fillId="3" borderId="4" xfId="5" applyFont="1" applyFill="1" applyBorder="1" applyAlignment="1" applyProtection="1">
      <alignment horizontal="center" vertical="center" wrapText="1"/>
      <protection locked="0"/>
    </xf>
    <xf numFmtId="0" fontId="62" fillId="35" borderId="13" xfId="6" applyFont="1" applyFill="1" applyBorder="1" applyAlignment="1" applyProtection="1">
      <alignment horizontal="center" vertical="center" wrapText="1"/>
      <protection locked="0"/>
    </xf>
    <xf numFmtId="0" fontId="62" fillId="35" borderId="187" xfId="6" applyFont="1" applyFill="1" applyBorder="1" applyAlignment="1" applyProtection="1">
      <alignment horizontal="center" vertical="center" wrapText="1"/>
      <protection locked="0"/>
    </xf>
    <xf numFmtId="0" fontId="62" fillId="35" borderId="18" xfId="6" applyFont="1" applyFill="1" applyBorder="1" applyAlignment="1" applyProtection="1">
      <alignment horizontal="center" vertical="center" wrapText="1"/>
      <protection locked="0"/>
    </xf>
    <xf numFmtId="0" fontId="62" fillId="3" borderId="44" xfId="5" applyFont="1" applyFill="1" applyBorder="1" applyAlignment="1">
      <alignment horizontal="center" vertical="center" wrapText="1"/>
    </xf>
    <xf numFmtId="0" fontId="62" fillId="6" borderId="45" xfId="6" applyFont="1" applyFill="1" applyBorder="1" applyAlignment="1" applyProtection="1">
      <alignment horizontal="center" vertical="center" wrapText="1"/>
      <protection locked="0"/>
    </xf>
    <xf numFmtId="0" fontId="72" fillId="3" borderId="45" xfId="5" applyFont="1" applyFill="1" applyBorder="1" applyAlignment="1" applyProtection="1">
      <alignment horizontal="center" vertical="center"/>
      <protection locked="0"/>
    </xf>
    <xf numFmtId="10" fontId="62" fillId="31" borderId="45" xfId="6" applyNumberFormat="1" applyFont="1" applyFill="1" applyBorder="1" applyAlignment="1" applyProtection="1">
      <alignment horizontal="center" vertical="center" wrapText="1"/>
    </xf>
    <xf numFmtId="0" fontId="62" fillId="46" borderId="54" xfId="6" applyFont="1" applyFill="1" applyBorder="1" applyAlignment="1" applyProtection="1">
      <alignment horizontal="center" vertical="center" wrapText="1"/>
      <protection locked="0"/>
    </xf>
    <xf numFmtId="0" fontId="62" fillId="39" borderId="54" xfId="6" applyFont="1" applyFill="1" applyBorder="1" applyAlignment="1" applyProtection="1">
      <alignment horizontal="center" vertical="center" wrapText="1"/>
      <protection locked="0"/>
    </xf>
    <xf numFmtId="0" fontId="52" fillId="32" borderId="153" xfId="6" applyFont="1" applyFill="1" applyBorder="1" applyAlignment="1" applyProtection="1">
      <alignment horizontal="center" vertical="center" wrapText="1"/>
    </xf>
    <xf numFmtId="0" fontId="52" fillId="32" borderId="95" xfId="6" applyFont="1" applyFill="1" applyBorder="1" applyAlignment="1" applyProtection="1">
      <alignment horizontal="center" vertical="center" wrapText="1"/>
    </xf>
    <xf numFmtId="0" fontId="52" fillId="32" borderId="47" xfId="6" applyFont="1" applyFill="1" applyBorder="1" applyAlignment="1" applyProtection="1">
      <alignment horizontal="center" vertical="center" wrapText="1"/>
    </xf>
    <xf numFmtId="0" fontId="52" fillId="44" borderId="13" xfId="6" applyFont="1" applyFill="1" applyBorder="1" applyAlignment="1" applyProtection="1">
      <alignment horizontal="center" vertical="center" wrapText="1"/>
    </xf>
    <xf numFmtId="0" fontId="52" fillId="44" borderId="187" xfId="6" applyFont="1" applyFill="1" applyBorder="1" applyAlignment="1" applyProtection="1">
      <alignment horizontal="center" vertical="center" wrapText="1"/>
    </xf>
    <xf numFmtId="0" fontId="52" fillId="44" borderId="18" xfId="6" applyFont="1" applyFill="1" applyBorder="1" applyAlignment="1" applyProtection="1">
      <alignment horizontal="center" vertical="center" wrapText="1"/>
    </xf>
    <xf numFmtId="0" fontId="61" fillId="35" borderId="153" xfId="6" applyFont="1" applyFill="1" applyBorder="1" applyAlignment="1" applyProtection="1">
      <alignment horizontal="center" vertical="center" wrapText="1"/>
    </xf>
    <xf numFmtId="0" fontId="61" fillId="35" borderId="95" xfId="6" applyFont="1" applyFill="1" applyBorder="1" applyAlignment="1" applyProtection="1">
      <alignment horizontal="center" vertical="center" wrapText="1"/>
    </xf>
    <xf numFmtId="0" fontId="61" fillId="35" borderId="47" xfId="6" applyFont="1" applyFill="1" applyBorder="1" applyAlignment="1" applyProtection="1">
      <alignment horizontal="center" vertical="center" wrapText="1"/>
    </xf>
    <xf numFmtId="0" fontId="61" fillId="48" borderId="13" xfId="6" applyFont="1" applyFill="1" applyBorder="1" applyAlignment="1" applyProtection="1">
      <alignment horizontal="center" vertical="center" wrapText="1"/>
    </xf>
    <xf numFmtId="0" fontId="61" fillId="48" borderId="187" xfId="6" applyFont="1" applyFill="1" applyBorder="1" applyAlignment="1" applyProtection="1">
      <alignment horizontal="center" vertical="center" wrapText="1"/>
    </xf>
    <xf numFmtId="0" fontId="61" fillId="48" borderId="18" xfId="6" applyFont="1" applyFill="1" applyBorder="1" applyAlignment="1" applyProtection="1">
      <alignment horizontal="center" vertical="center" wrapText="1"/>
    </xf>
    <xf numFmtId="0" fontId="61" fillId="49" borderId="3" xfId="6" applyFont="1" applyFill="1" applyBorder="1" applyAlignment="1" applyProtection="1">
      <alignment horizontal="center" vertical="center" wrapText="1"/>
    </xf>
    <xf numFmtId="0" fontId="61" fillId="49" borderId="13" xfId="6" applyFont="1" applyFill="1" applyBorder="1" applyAlignment="1" applyProtection="1">
      <alignment horizontal="center" vertical="center" wrapText="1"/>
    </xf>
    <xf numFmtId="0" fontId="61" fillId="49" borderId="14" xfId="6" applyFont="1" applyFill="1" applyBorder="1" applyAlignment="1" applyProtection="1">
      <alignment horizontal="center" vertical="center" wrapText="1"/>
    </xf>
    <xf numFmtId="0" fontId="61" fillId="49" borderId="189" xfId="6" applyFont="1" applyFill="1" applyBorder="1" applyAlignment="1" applyProtection="1">
      <alignment horizontal="center" vertical="center" wrapText="1"/>
    </xf>
    <xf numFmtId="0" fontId="61" fillId="49" borderId="187" xfId="6" applyFont="1" applyFill="1" applyBorder="1" applyAlignment="1" applyProtection="1">
      <alignment horizontal="center" vertical="center" wrapText="1"/>
    </xf>
    <xf numFmtId="0" fontId="61" fillId="49" borderId="188" xfId="6" applyFont="1" applyFill="1" applyBorder="1" applyAlignment="1" applyProtection="1">
      <alignment horizontal="center" vertical="center" wrapText="1"/>
    </xf>
    <xf numFmtId="0" fontId="61" fillId="47" borderId="189" xfId="6" applyFont="1" applyFill="1" applyBorder="1" applyAlignment="1" applyProtection="1">
      <alignment horizontal="center" vertical="center" wrapText="1"/>
    </xf>
    <xf numFmtId="0" fontId="61" fillId="47" borderId="4" xfId="6" applyFont="1" applyFill="1" applyBorder="1" applyAlignment="1" applyProtection="1">
      <alignment horizontal="center" vertical="center" wrapText="1"/>
    </xf>
    <xf numFmtId="0" fontId="61" fillId="31" borderId="187" xfId="6" applyFont="1" applyFill="1" applyBorder="1" applyAlignment="1" applyProtection="1">
      <alignment horizontal="center" vertical="center" wrapText="1"/>
    </xf>
    <xf numFmtId="0" fontId="61" fillId="31" borderId="18" xfId="6" applyFont="1" applyFill="1" applyBorder="1" applyAlignment="1" applyProtection="1">
      <alignment horizontal="center" vertical="center" wrapText="1"/>
    </xf>
    <xf numFmtId="0" fontId="61" fillId="31" borderId="188" xfId="6" applyFont="1" applyFill="1" applyBorder="1" applyAlignment="1" applyProtection="1">
      <alignment horizontal="center" vertical="center" wrapText="1"/>
    </xf>
    <xf numFmtId="0" fontId="61" fillId="31" borderId="20" xfId="6" applyFont="1" applyFill="1" applyBorder="1" applyAlignment="1" applyProtection="1">
      <alignment horizontal="center" vertical="center" wrapText="1"/>
    </xf>
    <xf numFmtId="0" fontId="61" fillId="31" borderId="13" xfId="6" applyFont="1" applyFill="1" applyBorder="1" applyAlignment="1" applyProtection="1">
      <alignment horizontal="center" vertical="center" wrapText="1"/>
    </xf>
    <xf numFmtId="0" fontId="68" fillId="44" borderId="103" xfId="5" applyFont="1" applyFill="1" applyBorder="1" applyAlignment="1">
      <alignment horizontal="center" vertical="center"/>
    </xf>
    <xf numFmtId="0" fontId="68" fillId="44" borderId="104" xfId="5" applyFont="1" applyFill="1" applyBorder="1" applyAlignment="1">
      <alignment horizontal="center" vertical="center"/>
    </xf>
    <xf numFmtId="0" fontId="66" fillId="44" borderId="104" xfId="5" applyFont="1" applyFill="1" applyBorder="1" applyAlignment="1">
      <alignment horizontal="center" vertical="center"/>
    </xf>
    <xf numFmtId="0" fontId="68" fillId="44" borderId="104" xfId="5" applyFont="1" applyFill="1" applyBorder="1" applyAlignment="1">
      <alignment horizontal="center" vertical="center" wrapText="1"/>
    </xf>
    <xf numFmtId="0" fontId="68" fillId="44" borderId="97" xfId="5" applyFont="1" applyFill="1" applyBorder="1" applyAlignment="1">
      <alignment horizontal="center" vertical="center"/>
    </xf>
    <xf numFmtId="0" fontId="68" fillId="44" borderId="98" xfId="5" applyFont="1" applyFill="1" applyBorder="1" applyAlignment="1">
      <alignment horizontal="center" vertical="center"/>
    </xf>
    <xf numFmtId="0" fontId="68" fillId="44" borderId="98" xfId="5" applyFont="1" applyFill="1" applyBorder="1" applyAlignment="1">
      <alignment horizontal="center" vertical="center" wrapText="1"/>
    </xf>
    <xf numFmtId="0" fontId="68" fillId="44" borderId="99" xfId="5" applyFont="1" applyFill="1" applyBorder="1" applyAlignment="1">
      <alignment horizontal="center" vertical="center" wrapText="1"/>
    </xf>
    <xf numFmtId="0" fontId="68" fillId="44" borderId="100" xfId="5" applyFont="1" applyFill="1" applyBorder="1" applyAlignment="1">
      <alignment horizontal="center" vertical="center" wrapText="1"/>
    </xf>
    <xf numFmtId="0" fontId="68" fillId="44" borderId="101" xfId="5" applyFont="1" applyFill="1" applyBorder="1" applyAlignment="1">
      <alignment horizontal="center" vertical="center" wrapText="1"/>
    </xf>
    <xf numFmtId="0" fontId="40" fillId="47" borderId="45" xfId="2" applyFont="1" applyFill="1" applyBorder="1" applyAlignment="1" applyProtection="1">
      <alignment horizontal="center" vertical="center" wrapText="1"/>
      <protection locked="0"/>
    </xf>
    <xf numFmtId="9" fontId="62" fillId="31" borderId="54" xfId="7" applyFont="1" applyFill="1" applyBorder="1" applyAlignment="1" applyProtection="1">
      <alignment horizontal="center" vertical="center" wrapText="1"/>
    </xf>
    <xf numFmtId="9" fontId="62" fillId="6" borderId="54" xfId="7" applyFont="1" applyFill="1" applyBorder="1" applyAlignment="1" applyProtection="1">
      <alignment horizontal="center" vertical="center" wrapText="1"/>
    </xf>
    <xf numFmtId="0" fontId="62" fillId="31" borderId="54" xfId="6" applyFont="1" applyFill="1" applyBorder="1" applyAlignment="1" applyProtection="1">
      <alignment horizontal="center" vertical="center" wrapText="1"/>
      <protection locked="0"/>
    </xf>
    <xf numFmtId="0" fontId="62" fillId="6" borderId="54" xfId="6" applyFont="1" applyFill="1" applyBorder="1" applyAlignment="1" applyProtection="1">
      <alignment horizontal="center" vertical="center" wrapText="1"/>
    </xf>
    <xf numFmtId="0" fontId="37" fillId="0" borderId="112" xfId="2" applyFont="1" applyBorder="1" applyAlignment="1">
      <alignment horizontal="center" vertical="center"/>
    </xf>
    <xf numFmtId="0" fontId="72" fillId="3" borderId="54" xfId="5" applyFont="1" applyFill="1" applyBorder="1" applyAlignment="1" applyProtection="1">
      <alignment horizontal="center" vertical="center"/>
      <protection locked="0"/>
    </xf>
    <xf numFmtId="0" fontId="62" fillId="0" borderId="54" xfId="2" applyFont="1" applyBorder="1" applyAlignment="1">
      <alignment horizontal="center" vertical="center"/>
    </xf>
    <xf numFmtId="10" fontId="62" fillId="31" borderId="54" xfId="6" applyNumberFormat="1" applyFont="1" applyFill="1" applyBorder="1" applyAlignment="1" applyProtection="1">
      <alignment horizontal="center" vertical="center" wrapText="1"/>
    </xf>
    <xf numFmtId="0" fontId="62" fillId="3" borderId="54" xfId="5" applyFont="1" applyFill="1" applyBorder="1" applyAlignment="1">
      <alignment horizontal="center" vertical="center" wrapText="1"/>
    </xf>
    <xf numFmtId="0" fontId="62" fillId="3" borderId="44" xfId="6" applyFont="1" applyFill="1" applyBorder="1" applyAlignment="1" applyProtection="1">
      <alignment horizontal="center" vertical="center"/>
      <protection locked="0"/>
    </xf>
    <xf numFmtId="0" fontId="68" fillId="44" borderId="102" xfId="5" applyFont="1" applyFill="1" applyBorder="1" applyAlignment="1">
      <alignment horizontal="center" vertical="center"/>
    </xf>
    <xf numFmtId="0" fontId="68" fillId="44" borderId="106" xfId="5" applyFont="1" applyFill="1" applyBorder="1" applyAlignment="1">
      <alignment horizontal="center" vertical="center"/>
    </xf>
    <xf numFmtId="0" fontId="68" fillId="44" borderId="110" xfId="5" applyFont="1" applyFill="1" applyBorder="1" applyAlignment="1">
      <alignment horizontal="center" vertical="center"/>
    </xf>
    <xf numFmtId="0" fontId="25" fillId="36" borderId="55" xfId="2" applyFont="1" applyFill="1" applyBorder="1" applyAlignment="1">
      <alignment horizontal="center" vertical="center"/>
    </xf>
    <xf numFmtId="0" fontId="25" fillId="36" borderId="60" xfId="2" applyFont="1" applyFill="1" applyBorder="1" applyAlignment="1">
      <alignment horizontal="center" vertical="center"/>
    </xf>
    <xf numFmtId="0" fontId="25" fillId="36" borderId="63" xfId="2" applyFont="1" applyFill="1" applyBorder="1" applyAlignment="1">
      <alignment horizontal="center" vertical="center"/>
    </xf>
    <xf numFmtId="0" fontId="25" fillId="36" borderId="54" xfId="2" applyFont="1" applyFill="1" applyBorder="1" applyAlignment="1">
      <alignment horizontal="center" vertical="center"/>
    </xf>
    <xf numFmtId="0" fontId="61" fillId="50" borderId="189" xfId="6" applyFont="1" applyFill="1" applyBorder="1" applyAlignment="1" applyProtection="1">
      <alignment horizontal="center" vertical="center" wrapText="1"/>
    </xf>
    <xf numFmtId="0" fontId="61" fillId="50" borderId="4" xfId="6" applyFont="1" applyFill="1" applyBorder="1" applyAlignment="1" applyProtection="1">
      <alignment horizontal="center" vertical="center" wrapText="1"/>
    </xf>
    <xf numFmtId="0" fontId="61" fillId="50" borderId="187" xfId="6" applyFont="1" applyFill="1" applyBorder="1" applyAlignment="1" applyProtection="1">
      <alignment horizontal="center" vertical="center" wrapText="1"/>
    </xf>
    <xf numFmtId="0" fontId="61" fillId="50" borderId="18" xfId="6" applyFont="1" applyFill="1" applyBorder="1" applyAlignment="1" applyProtection="1">
      <alignment horizontal="center" vertical="center" wrapText="1"/>
    </xf>
    <xf numFmtId="0" fontId="61" fillId="3" borderId="3" xfId="5" applyFont="1" applyFill="1" applyBorder="1" applyAlignment="1">
      <alignment horizontal="center" vertical="center"/>
    </xf>
    <xf numFmtId="0" fontId="61" fillId="3" borderId="13" xfId="5" applyFont="1" applyFill="1" applyBorder="1" applyAlignment="1">
      <alignment horizontal="center" vertical="center"/>
    </xf>
    <xf numFmtId="0" fontId="61" fillId="3" borderId="14" xfId="5" applyFont="1" applyFill="1" applyBorder="1" applyAlignment="1">
      <alignment horizontal="center" vertical="center"/>
    </xf>
    <xf numFmtId="0" fontId="61" fillId="3" borderId="189" xfId="5" applyFont="1" applyFill="1" applyBorder="1" applyAlignment="1">
      <alignment horizontal="center" vertical="center"/>
    </xf>
    <xf numFmtId="0" fontId="61" fillId="3" borderId="187" xfId="5" applyFont="1" applyFill="1" applyBorder="1" applyAlignment="1">
      <alignment horizontal="center" vertical="center"/>
    </xf>
    <xf numFmtId="0" fontId="61" fillId="3" borderId="188" xfId="5" applyFont="1" applyFill="1" applyBorder="1" applyAlignment="1">
      <alignment horizontal="center" vertical="center"/>
    </xf>
    <xf numFmtId="0" fontId="61" fillId="52" borderId="3" xfId="5" applyFont="1" applyFill="1" applyBorder="1" applyAlignment="1">
      <alignment horizontal="center" vertical="center" wrapText="1"/>
    </xf>
    <xf numFmtId="0" fontId="61" fillId="52" borderId="25" xfId="5" applyFont="1" applyFill="1" applyBorder="1" applyAlignment="1">
      <alignment horizontal="center" vertical="center" wrapText="1"/>
    </xf>
    <xf numFmtId="0" fontId="61" fillId="52" borderId="14" xfId="5" applyFont="1" applyFill="1" applyBorder="1" applyAlignment="1">
      <alignment horizontal="center" vertical="center" wrapText="1"/>
    </xf>
    <xf numFmtId="0" fontId="61" fillId="52" borderId="189" xfId="5" applyFont="1" applyFill="1" applyBorder="1" applyAlignment="1">
      <alignment horizontal="center" vertical="center" wrapText="1"/>
    </xf>
    <xf numFmtId="0" fontId="61" fillId="52" borderId="212" xfId="5" applyFont="1" applyFill="1" applyBorder="1" applyAlignment="1">
      <alignment horizontal="center" vertical="center" wrapText="1"/>
    </xf>
    <xf numFmtId="0" fontId="61" fillId="52" borderId="188" xfId="5" applyFont="1" applyFill="1" applyBorder="1" applyAlignment="1">
      <alignment horizontal="center" vertical="center" wrapText="1"/>
    </xf>
    <xf numFmtId="0" fontId="61" fillId="46" borderId="13" xfId="6" applyFont="1" applyFill="1" applyBorder="1" applyAlignment="1" applyProtection="1">
      <alignment horizontal="center" vertical="center" wrapText="1"/>
    </xf>
    <xf numFmtId="0" fontId="61" fillId="46" borderId="14" xfId="6" applyFont="1" applyFill="1" applyBorder="1" applyAlignment="1" applyProtection="1">
      <alignment horizontal="center" vertical="center" wrapText="1"/>
    </xf>
    <xf numFmtId="0" fontId="61" fillId="46" borderId="187" xfId="6" applyFont="1" applyFill="1" applyBorder="1" applyAlignment="1" applyProtection="1">
      <alignment horizontal="center" vertical="center" wrapText="1"/>
    </xf>
    <xf numFmtId="0" fontId="61" fillId="46" borderId="188" xfId="6" applyFont="1" applyFill="1" applyBorder="1" applyAlignment="1" applyProtection="1">
      <alignment horizontal="center" vertical="center" wrapText="1"/>
    </xf>
    <xf numFmtId="0" fontId="61" fillId="3" borderId="165" xfId="5" applyFont="1" applyFill="1" applyBorder="1" applyAlignment="1">
      <alignment horizontal="center" vertical="center"/>
    </xf>
    <xf numFmtId="0" fontId="61" fillId="3" borderId="152" xfId="5" applyFont="1" applyFill="1" applyBorder="1" applyAlignment="1">
      <alignment horizontal="center" vertical="center"/>
    </xf>
    <xf numFmtId="0" fontId="61" fillId="3" borderId="164" xfId="5" applyFont="1" applyFill="1" applyBorder="1" applyAlignment="1">
      <alignment horizontal="center" vertical="center"/>
    </xf>
    <xf numFmtId="0" fontId="61" fillId="3" borderId="163" xfId="5" applyFont="1" applyFill="1" applyBorder="1" applyAlignment="1">
      <alignment horizontal="center" vertical="center"/>
    </xf>
    <xf numFmtId="0" fontId="61" fillId="3" borderId="155" xfId="5" applyFont="1" applyFill="1" applyBorder="1" applyAlignment="1">
      <alignment horizontal="center" vertical="center"/>
    </xf>
    <xf numFmtId="0" fontId="61" fillId="3" borderId="27" xfId="5" applyFont="1" applyFill="1" applyBorder="1" applyAlignment="1">
      <alignment horizontal="center" vertical="center"/>
    </xf>
    <xf numFmtId="0" fontId="61" fillId="3" borderId="0" xfId="5" applyFont="1" applyFill="1" applyAlignment="1">
      <alignment horizontal="center" vertical="center"/>
    </xf>
    <xf numFmtId="0" fontId="61" fillId="3" borderId="5" xfId="5" applyFont="1" applyFill="1" applyBorder="1" applyAlignment="1">
      <alignment horizontal="center" vertical="center"/>
    </xf>
    <xf numFmtId="0" fontId="61" fillId="53" borderId="236" xfId="2" applyFont="1" applyFill="1" applyBorder="1" applyAlignment="1">
      <alignment horizontal="center" vertical="center" wrapText="1"/>
    </xf>
    <xf numFmtId="0" fontId="61" fillId="53" borderId="237" xfId="2" applyFont="1" applyFill="1" applyBorder="1" applyAlignment="1">
      <alignment horizontal="center" vertical="center" wrapText="1"/>
    </xf>
    <xf numFmtId="0" fontId="61" fillId="53" borderId="238" xfId="2" applyFont="1" applyFill="1" applyBorder="1" applyAlignment="1">
      <alignment horizontal="center" vertical="center" wrapText="1"/>
    </xf>
    <xf numFmtId="0" fontId="61" fillId="53" borderId="51" xfId="2" applyFont="1" applyFill="1" applyBorder="1" applyAlignment="1">
      <alignment horizontal="center" vertical="center" wrapText="1"/>
    </xf>
    <xf numFmtId="0" fontId="61" fillId="53" borderId="52" xfId="2" applyFont="1" applyFill="1" applyBorder="1" applyAlignment="1">
      <alignment horizontal="center" vertical="center" wrapText="1"/>
    </xf>
    <xf numFmtId="0" fontId="61" fillId="53" borderId="53" xfId="2" applyFont="1" applyFill="1" applyBorder="1" applyAlignment="1">
      <alignment horizontal="center" vertical="center" wrapText="1"/>
    </xf>
    <xf numFmtId="0" fontId="25" fillId="36" borderId="107" xfId="2" applyFont="1" applyFill="1" applyBorder="1" applyAlignment="1">
      <alignment horizontal="center" vertical="center"/>
    </xf>
    <xf numFmtId="0" fontId="25" fillId="36" borderId="108" xfId="2" applyFont="1" applyFill="1" applyBorder="1" applyAlignment="1">
      <alignment horizontal="center" vertical="center"/>
    </xf>
    <xf numFmtId="0" fontId="61" fillId="47" borderId="187" xfId="6" applyFont="1" applyFill="1" applyBorder="1" applyAlignment="1" applyProtection="1">
      <alignment horizontal="center" vertical="center" wrapText="1"/>
    </xf>
    <xf numFmtId="0" fontId="61" fillId="47" borderId="18" xfId="6" applyFont="1" applyFill="1" applyBorder="1" applyAlignment="1" applyProtection="1">
      <alignment horizontal="center" vertical="center" wrapText="1"/>
    </xf>
    <xf numFmtId="0" fontId="52" fillId="32" borderId="187" xfId="6" applyFont="1" applyFill="1" applyBorder="1" applyAlignment="1" applyProtection="1">
      <alignment horizontal="center" vertical="center" wrapText="1"/>
    </xf>
    <xf numFmtId="0" fontId="52" fillId="32" borderId="18" xfId="6" applyFont="1" applyFill="1" applyBorder="1" applyAlignment="1" applyProtection="1">
      <alignment horizontal="center" vertical="center" wrapText="1"/>
    </xf>
    <xf numFmtId="0" fontId="52" fillId="42" borderId="188" xfId="6" applyFont="1" applyFill="1" applyBorder="1" applyAlignment="1" applyProtection="1">
      <alignment horizontal="center" vertical="center" wrapText="1"/>
    </xf>
    <xf numFmtId="0" fontId="52" fillId="42" borderId="20" xfId="6" applyFont="1" applyFill="1" applyBorder="1" applyAlignment="1" applyProtection="1">
      <alignment horizontal="center" vertical="center" wrapText="1"/>
    </xf>
    <xf numFmtId="0" fontId="72" fillId="36" borderId="187" xfId="5" applyFont="1" applyFill="1" applyBorder="1" applyAlignment="1">
      <alignment horizontal="center" vertical="center"/>
    </xf>
    <xf numFmtId="0" fontId="72" fillId="36" borderId="188" xfId="5" applyFont="1" applyFill="1" applyBorder="1" applyAlignment="1">
      <alignment horizontal="center" vertical="center"/>
    </xf>
    <xf numFmtId="0" fontId="25" fillId="36" borderId="45" xfId="2" applyFont="1" applyFill="1" applyBorder="1" applyAlignment="1">
      <alignment horizontal="center" vertical="center"/>
    </xf>
    <xf numFmtId="0" fontId="61" fillId="3" borderId="237" xfId="5" applyFont="1" applyFill="1" applyBorder="1" applyAlignment="1">
      <alignment horizontal="center" vertical="center" wrapText="1"/>
    </xf>
    <xf numFmtId="0" fontId="61" fillId="3" borderId="238" xfId="5" applyFont="1" applyFill="1" applyBorder="1" applyAlignment="1">
      <alignment horizontal="center" vertical="center" wrapText="1"/>
    </xf>
    <xf numFmtId="0" fontId="68" fillId="44" borderId="105" xfId="5" applyFont="1" applyFill="1" applyBorder="1" applyAlignment="1">
      <alignment horizontal="center" vertical="center"/>
    </xf>
    <xf numFmtId="0" fontId="68" fillId="44" borderId="109" xfId="5" applyFont="1" applyFill="1" applyBorder="1" applyAlignment="1">
      <alignment horizontal="center" vertical="center"/>
    </xf>
    <xf numFmtId="0" fontId="68" fillId="44" borderId="113" xfId="5" applyFont="1" applyFill="1" applyBorder="1" applyAlignment="1">
      <alignment horizontal="center" vertical="center"/>
    </xf>
    <xf numFmtId="0" fontId="64" fillId="35" borderId="165" xfId="5" applyFont="1" applyFill="1" applyBorder="1" applyAlignment="1">
      <alignment horizontal="center" vertical="center"/>
    </xf>
    <xf numFmtId="0" fontId="64" fillId="35" borderId="152" xfId="5" applyFont="1" applyFill="1" applyBorder="1" applyAlignment="1">
      <alignment horizontal="center" vertical="center"/>
    </xf>
    <xf numFmtId="0" fontId="64" fillId="35" borderId="155" xfId="5" applyFont="1" applyFill="1" applyBorder="1" applyAlignment="1">
      <alignment horizontal="center" vertical="center"/>
    </xf>
    <xf numFmtId="0" fontId="37" fillId="43" borderId="165" xfId="2" applyFont="1" applyFill="1" applyBorder="1" applyAlignment="1">
      <alignment horizontal="center" vertical="center" wrapText="1"/>
    </xf>
    <xf numFmtId="0" fontId="37" fillId="43" borderId="152" xfId="2" applyFont="1" applyFill="1" applyBorder="1" applyAlignment="1">
      <alignment horizontal="center" vertical="center" wrapText="1"/>
    </xf>
    <xf numFmtId="0" fontId="37" fillId="43" borderId="155" xfId="2" applyFont="1" applyFill="1" applyBorder="1" applyAlignment="1">
      <alignment horizontal="center" vertical="center" wrapText="1"/>
    </xf>
    <xf numFmtId="0" fontId="37" fillId="43" borderId="27" xfId="2" applyFont="1" applyFill="1" applyBorder="1" applyAlignment="1">
      <alignment horizontal="center" vertical="center" wrapText="1"/>
    </xf>
    <xf numFmtId="0" fontId="37" fillId="43" borderId="0" xfId="2" applyFont="1" applyFill="1" applyAlignment="1">
      <alignment horizontal="center" vertical="center" wrapText="1"/>
    </xf>
    <xf numFmtId="0" fontId="37" fillId="43" borderId="5" xfId="2" applyFont="1" applyFill="1" applyBorder="1" applyAlignment="1">
      <alignment horizontal="center" vertical="center" wrapText="1"/>
    </xf>
    <xf numFmtId="0" fontId="37" fillId="43" borderId="65" xfId="2" applyFont="1" applyFill="1" applyBorder="1" applyAlignment="1">
      <alignment horizontal="center" vertical="center" wrapText="1"/>
    </xf>
    <xf numFmtId="0" fontId="37" fillId="43" borderId="60" xfId="2" applyFont="1" applyFill="1" applyBorder="1" applyAlignment="1">
      <alignment horizontal="center" vertical="center" wrapText="1"/>
    </xf>
    <xf numFmtId="0" fontId="37" fillId="43" borderId="59" xfId="2" applyFont="1" applyFill="1" applyBorder="1" applyAlignment="1">
      <alignment horizontal="center" vertical="center" wrapText="1"/>
    </xf>
    <xf numFmtId="0" fontId="51" fillId="39" borderId="21" xfId="6" applyFont="1" applyFill="1" applyBorder="1" applyAlignment="1" applyProtection="1">
      <alignment horizontal="center" vertical="center" wrapText="1"/>
    </xf>
    <xf numFmtId="0" fontId="51" fillId="39" borderId="22" xfId="6" applyFont="1" applyFill="1" applyBorder="1" applyAlignment="1" applyProtection="1">
      <alignment horizontal="center" vertical="center" wrapText="1"/>
    </xf>
    <xf numFmtId="0" fontId="51" fillId="39" borderId="43" xfId="6" applyFont="1" applyFill="1" applyBorder="1" applyAlignment="1" applyProtection="1">
      <alignment horizontal="center" vertical="center" wrapText="1"/>
    </xf>
    <xf numFmtId="0" fontId="51" fillId="39" borderId="23" xfId="6" applyFont="1" applyFill="1" applyBorder="1" applyAlignment="1" applyProtection="1">
      <alignment horizontal="center" vertical="center" wrapText="1"/>
    </xf>
    <xf numFmtId="0" fontId="39" fillId="39" borderId="162" xfId="2" applyFont="1" applyFill="1" applyBorder="1" applyAlignment="1">
      <alignment horizontal="center" vertical="center"/>
    </xf>
    <xf numFmtId="0" fontId="39" fillId="39" borderId="153" xfId="2" applyFont="1" applyFill="1" applyBorder="1" applyAlignment="1">
      <alignment horizontal="center" vertical="center"/>
    </xf>
    <xf numFmtId="0" fontId="39" fillId="39" borderId="154" xfId="2" applyFont="1" applyFill="1" applyBorder="1" applyAlignment="1">
      <alignment horizontal="center" vertical="center"/>
    </xf>
    <xf numFmtId="0" fontId="65" fillId="44" borderId="6" xfId="6" applyFont="1" applyFill="1" applyBorder="1" applyAlignment="1" applyProtection="1">
      <alignment horizontal="center" vertical="center" wrapText="1"/>
    </xf>
    <xf numFmtId="0" fontId="65" fillId="44" borderId="7" xfId="6" applyFont="1" applyFill="1" applyBorder="1" applyAlignment="1" applyProtection="1">
      <alignment horizontal="center" vertical="center" wrapText="1"/>
    </xf>
    <xf numFmtId="0" fontId="65" fillId="44" borderId="8" xfId="6" applyFont="1" applyFill="1" applyBorder="1" applyAlignment="1" applyProtection="1">
      <alignment horizontal="center" vertical="center" wrapText="1"/>
    </xf>
    <xf numFmtId="0" fontId="65" fillId="44" borderId="27" xfId="6" applyFont="1" applyFill="1" applyBorder="1" applyAlignment="1" applyProtection="1">
      <alignment horizontal="center" vertical="center" wrapText="1"/>
    </xf>
    <xf numFmtId="0" fontId="65" fillId="44" borderId="0" xfId="6" applyFont="1" applyFill="1" applyAlignment="1" applyProtection="1">
      <alignment horizontal="center" vertical="center" wrapText="1"/>
    </xf>
    <xf numFmtId="0" fontId="65" fillId="44" borderId="5" xfId="6" applyFont="1" applyFill="1" applyBorder="1" applyAlignment="1" applyProtection="1">
      <alignment horizontal="center" vertical="center" wrapText="1"/>
    </xf>
    <xf numFmtId="0" fontId="64" fillId="45" borderId="165" xfId="5" applyFont="1" applyFill="1" applyBorder="1" applyAlignment="1">
      <alignment horizontal="center" vertical="center"/>
    </xf>
    <xf numFmtId="0" fontId="64" fillId="45" borderId="152" xfId="5" applyFont="1" applyFill="1" applyBorder="1" applyAlignment="1">
      <alignment horizontal="center" vertical="center"/>
    </xf>
    <xf numFmtId="0" fontId="64" fillId="45" borderId="155" xfId="5" applyFont="1" applyFill="1" applyBorder="1" applyAlignment="1">
      <alignment horizontal="center" vertical="center"/>
    </xf>
    <xf numFmtId="0" fontId="61" fillId="31" borderId="3" xfId="6" applyFont="1" applyFill="1" applyBorder="1" applyAlignment="1" applyProtection="1">
      <alignment horizontal="center" vertical="center" wrapText="1"/>
    </xf>
    <xf numFmtId="0" fontId="61" fillId="31" borderId="189" xfId="6" applyFont="1" applyFill="1" applyBorder="1" applyAlignment="1" applyProtection="1">
      <alignment horizontal="center" vertical="center" wrapText="1"/>
    </xf>
    <xf numFmtId="0" fontId="61" fillId="31" borderId="4" xfId="6" applyFont="1" applyFill="1" applyBorder="1" applyAlignment="1" applyProtection="1">
      <alignment horizontal="center" vertical="center" wrapText="1"/>
    </xf>
    <xf numFmtId="0" fontId="61" fillId="40" borderId="89" xfId="6" applyFont="1" applyFill="1" applyBorder="1" applyAlignment="1" applyProtection="1">
      <alignment horizontal="left" vertical="center" wrapText="1"/>
      <protection locked="0"/>
    </xf>
    <xf numFmtId="0" fontId="61" fillId="40" borderId="90" xfId="6" applyFont="1" applyFill="1" applyBorder="1" applyAlignment="1" applyProtection="1">
      <alignment horizontal="left" vertical="center" wrapText="1"/>
      <protection locked="0"/>
    </xf>
    <xf numFmtId="0" fontId="61" fillId="40" borderId="91" xfId="6" applyFont="1" applyFill="1" applyBorder="1" applyAlignment="1" applyProtection="1">
      <alignment horizontal="left" vertical="center" wrapText="1"/>
      <protection locked="0"/>
    </xf>
    <xf numFmtId="0" fontId="61" fillId="40" borderId="92" xfId="6" applyFont="1" applyFill="1" applyBorder="1" applyAlignment="1" applyProtection="1">
      <alignment horizontal="center" vertical="center" wrapText="1"/>
      <protection locked="0"/>
    </xf>
    <xf numFmtId="0" fontId="61" fillId="40" borderId="93" xfId="6" applyFont="1" applyFill="1" applyBorder="1" applyAlignment="1" applyProtection="1">
      <alignment horizontal="center" vertical="center" wrapText="1"/>
      <protection locked="0"/>
    </xf>
    <xf numFmtId="0" fontId="61" fillId="40" borderId="94" xfId="6" applyFont="1" applyFill="1" applyBorder="1" applyAlignment="1" applyProtection="1">
      <alignment horizontal="center" vertical="center" wrapText="1"/>
      <protection locked="0"/>
    </xf>
    <xf numFmtId="0" fontId="61" fillId="3" borderId="19" xfId="6" applyFont="1" applyFill="1" applyBorder="1" applyAlignment="1" applyProtection="1">
      <alignment horizontal="center" vertical="center" wrapText="1"/>
      <protection locked="0"/>
    </xf>
    <xf numFmtId="0" fontId="61" fillId="3" borderId="0" xfId="6" applyFont="1" applyFill="1" applyAlignment="1" applyProtection="1">
      <alignment horizontal="center" vertical="center" wrapText="1"/>
      <protection locked="0"/>
    </xf>
    <xf numFmtId="0" fontId="53" fillId="42" borderId="21" xfId="5" applyFont="1" applyFill="1" applyBorder="1" applyAlignment="1">
      <alignment horizontal="center" vertical="center"/>
    </xf>
    <xf numFmtId="0" fontId="53" fillId="42" borderId="22" xfId="5" applyFont="1" applyFill="1" applyBorder="1" applyAlignment="1">
      <alignment horizontal="center" vertical="center"/>
    </xf>
    <xf numFmtId="0" fontId="53" fillId="42" borderId="43" xfId="5" applyFont="1" applyFill="1" applyBorder="1" applyAlignment="1">
      <alignment horizontal="center" vertical="center"/>
    </xf>
    <xf numFmtId="0" fontId="53" fillId="42" borderId="23" xfId="5" applyFont="1" applyFill="1" applyBorder="1" applyAlignment="1">
      <alignment horizontal="center" vertical="center"/>
    </xf>
    <xf numFmtId="0" fontId="53" fillId="42" borderId="6" xfId="5" applyFont="1" applyFill="1" applyBorder="1" applyAlignment="1">
      <alignment horizontal="center" vertical="center"/>
    </xf>
    <xf numFmtId="0" fontId="53" fillId="42" borderId="7" xfId="5" applyFont="1" applyFill="1" applyBorder="1" applyAlignment="1">
      <alignment horizontal="center" vertical="center"/>
    </xf>
    <xf numFmtId="0" fontId="53" fillId="42" borderId="8" xfId="5" applyFont="1" applyFill="1" applyBorder="1" applyAlignment="1">
      <alignment horizontal="center" vertical="center"/>
    </xf>
    <xf numFmtId="0" fontId="61" fillId="6" borderId="187" xfId="6" applyFont="1" applyFill="1" applyBorder="1" applyAlignment="1" applyProtection="1">
      <alignment horizontal="center" vertical="center"/>
    </xf>
    <xf numFmtId="0" fontId="61" fillId="6" borderId="187" xfId="6" applyFont="1" applyFill="1" applyBorder="1" applyAlignment="1" applyProtection="1">
      <alignment horizontal="center" vertical="center" wrapText="1"/>
    </xf>
    <xf numFmtId="0" fontId="61" fillId="47" borderId="3" xfId="6" applyFont="1" applyFill="1" applyBorder="1" applyAlignment="1" applyProtection="1">
      <alignment horizontal="center" vertical="center" wrapText="1"/>
    </xf>
    <xf numFmtId="0" fontId="61" fillId="52" borderId="13" xfId="6" applyFont="1" applyFill="1" applyBorder="1" applyAlignment="1" applyProtection="1">
      <alignment horizontal="center" vertical="center"/>
    </xf>
    <xf numFmtId="0" fontId="61" fillId="52" borderId="187" xfId="6" applyFont="1" applyFill="1" applyBorder="1" applyAlignment="1" applyProtection="1">
      <alignment horizontal="center" vertical="center"/>
    </xf>
    <xf numFmtId="0" fontId="61" fillId="35" borderId="13" xfId="6" applyFont="1" applyFill="1" applyBorder="1" applyAlignment="1" applyProtection="1">
      <alignment horizontal="center" vertical="center"/>
    </xf>
    <xf numFmtId="0" fontId="66" fillId="44" borderId="13" xfId="6" applyFont="1" applyFill="1" applyBorder="1" applyAlignment="1" applyProtection="1">
      <alignment horizontal="center" vertical="center" wrapText="1"/>
    </xf>
    <xf numFmtId="0" fontId="66" fillId="44" borderId="187" xfId="6" applyFont="1" applyFill="1" applyBorder="1" applyAlignment="1" applyProtection="1">
      <alignment horizontal="center" vertical="center" wrapText="1"/>
    </xf>
    <xf numFmtId="0" fontId="66" fillId="44" borderId="18" xfId="6" applyFont="1" applyFill="1" applyBorder="1" applyAlignment="1" applyProtection="1">
      <alignment horizontal="center" vertical="center" wrapText="1"/>
    </xf>
    <xf numFmtId="0" fontId="61" fillId="36" borderId="13" xfId="6" applyFont="1" applyFill="1" applyBorder="1" applyAlignment="1" applyProtection="1">
      <alignment horizontal="center" vertical="center" wrapText="1"/>
    </xf>
    <xf numFmtId="0" fontId="61" fillId="40" borderId="27" xfId="6" applyFont="1" applyFill="1" applyBorder="1" applyAlignment="1" applyProtection="1">
      <alignment horizontal="center" vertical="center" wrapText="1"/>
    </xf>
    <xf numFmtId="0" fontId="61" fillId="40" borderId="0" xfId="6" applyFont="1" applyFill="1" applyAlignment="1" applyProtection="1">
      <alignment horizontal="center" vertical="center" wrapText="1"/>
    </xf>
    <xf numFmtId="0" fontId="61" fillId="40" borderId="5" xfId="6" applyFont="1" applyFill="1" applyBorder="1" applyAlignment="1" applyProtection="1">
      <alignment horizontal="center" vertical="center" wrapText="1"/>
    </xf>
    <xf numFmtId="0" fontId="67" fillId="44" borderId="165" xfId="5" applyFont="1" applyFill="1" applyBorder="1" applyAlignment="1">
      <alignment horizontal="center" vertical="center"/>
    </xf>
    <xf numFmtId="0" fontId="67" fillId="44" borderId="152" xfId="5" applyFont="1" applyFill="1" applyBorder="1" applyAlignment="1">
      <alignment horizontal="center" vertical="center"/>
    </xf>
    <xf numFmtId="0" fontId="67" fillId="44" borderId="155" xfId="5" applyFont="1" applyFill="1" applyBorder="1" applyAlignment="1">
      <alignment horizontal="center" vertical="center"/>
    </xf>
    <xf numFmtId="0" fontId="67" fillId="44" borderId="27" xfId="5" applyFont="1" applyFill="1" applyBorder="1" applyAlignment="1">
      <alignment horizontal="center" vertical="center"/>
    </xf>
    <xf numFmtId="0" fontId="67" fillId="44" borderId="0" xfId="5" applyFont="1" applyFill="1" applyAlignment="1">
      <alignment horizontal="center" vertical="center"/>
    </xf>
    <xf numFmtId="0" fontId="67" fillId="44" borderId="5" xfId="5" applyFont="1" applyFill="1" applyBorder="1" applyAlignment="1">
      <alignment horizontal="center" vertical="center"/>
    </xf>
    <xf numFmtId="0" fontId="68" fillId="44" borderId="165" xfId="5" applyFont="1" applyFill="1" applyBorder="1" applyAlignment="1">
      <alignment horizontal="center" vertical="center"/>
    </xf>
    <xf numFmtId="0" fontId="68" fillId="44" borderId="152" xfId="5" applyFont="1" applyFill="1" applyBorder="1" applyAlignment="1">
      <alignment horizontal="center" vertical="center"/>
    </xf>
    <xf numFmtId="0" fontId="68" fillId="44" borderId="155" xfId="5" applyFont="1" applyFill="1" applyBorder="1" applyAlignment="1">
      <alignment horizontal="center" vertical="center"/>
    </xf>
    <xf numFmtId="0" fontId="68" fillId="44" borderId="27" xfId="5" applyFont="1" applyFill="1" applyBorder="1" applyAlignment="1">
      <alignment horizontal="center" vertical="center"/>
    </xf>
    <xf numFmtId="0" fontId="68" fillId="44" borderId="0" xfId="5" applyFont="1" applyFill="1" applyAlignment="1">
      <alignment horizontal="center" vertical="center"/>
    </xf>
    <xf numFmtId="0" fontId="68" fillId="44" borderId="5" xfId="5" applyFont="1" applyFill="1" applyBorder="1" applyAlignment="1">
      <alignment horizontal="center" vertical="center"/>
    </xf>
    <xf numFmtId="0" fontId="61" fillId="47" borderId="218" xfId="6" applyFont="1" applyFill="1" applyBorder="1" applyAlignment="1" applyProtection="1">
      <alignment horizontal="center" vertical="center"/>
    </xf>
    <xf numFmtId="0" fontId="61" fillId="47" borderId="220" xfId="6" applyFont="1" applyFill="1" applyBorder="1" applyAlignment="1" applyProtection="1">
      <alignment horizontal="center" vertical="center"/>
    </xf>
    <xf numFmtId="0" fontId="61" fillId="47" borderId="235" xfId="6" applyFont="1" applyFill="1" applyBorder="1" applyAlignment="1" applyProtection="1">
      <alignment horizontal="center" vertical="center"/>
    </xf>
    <xf numFmtId="0" fontId="61" fillId="47" borderId="232" xfId="6" applyFont="1" applyFill="1" applyBorder="1" applyAlignment="1" applyProtection="1">
      <alignment horizontal="center" vertical="center"/>
    </xf>
    <xf numFmtId="0" fontId="61" fillId="6" borderId="165" xfId="6" applyFont="1" applyFill="1" applyBorder="1" applyAlignment="1" applyProtection="1">
      <alignment horizontal="center" vertical="center" wrapText="1"/>
    </xf>
    <xf numFmtId="0" fontId="61" fillId="6" borderId="164" xfId="6" applyFont="1" applyFill="1" applyBorder="1" applyAlignment="1" applyProtection="1">
      <alignment horizontal="center" vertical="center" wrapText="1"/>
    </xf>
    <xf numFmtId="0" fontId="61" fillId="6" borderId="65" xfId="6" applyFont="1" applyFill="1" applyBorder="1" applyAlignment="1" applyProtection="1">
      <alignment horizontal="center" vertical="center" wrapText="1"/>
    </xf>
    <xf numFmtId="0" fontId="61" fillId="6" borderId="63" xfId="6" applyFont="1" applyFill="1" applyBorder="1" applyAlignment="1" applyProtection="1">
      <alignment horizontal="center" vertical="center" wrapText="1"/>
    </xf>
    <xf numFmtId="0" fontId="61" fillId="6" borderId="163" xfId="6" applyFont="1" applyFill="1" applyBorder="1" applyAlignment="1" applyProtection="1">
      <alignment horizontal="center" vertical="center" wrapText="1"/>
    </xf>
    <xf numFmtId="0" fontId="61" fillId="6" borderId="55" xfId="6" applyFont="1" applyFill="1" applyBorder="1" applyAlignment="1" applyProtection="1">
      <alignment horizontal="center" vertical="center" wrapText="1"/>
    </xf>
    <xf numFmtId="0" fontId="61" fillId="31" borderId="81" xfId="5" applyFont="1" applyFill="1" applyBorder="1" applyAlignment="1" applyProtection="1">
      <alignment horizontal="left" vertical="center" wrapText="1"/>
      <protection locked="0"/>
    </xf>
    <xf numFmtId="0" fontId="61" fillId="31" borderId="82" xfId="5" applyFont="1" applyFill="1" applyBorder="1" applyAlignment="1" applyProtection="1">
      <alignment horizontal="left" vertical="center" wrapText="1"/>
      <protection locked="0"/>
    </xf>
    <xf numFmtId="0" fontId="61" fillId="31" borderId="83" xfId="5" applyFont="1" applyFill="1" applyBorder="1" applyAlignment="1" applyProtection="1">
      <alignment horizontal="left" vertical="center" wrapText="1"/>
      <protection locked="0"/>
    </xf>
    <xf numFmtId="0" fontId="38" fillId="31" borderId="84" xfId="5" applyFont="1" applyFill="1" applyBorder="1" applyAlignment="1" applyProtection="1">
      <alignment horizontal="center" vertical="center" wrapText="1"/>
      <protection locked="0"/>
    </xf>
    <xf numFmtId="0" fontId="38" fillId="31" borderId="85" xfId="5" applyFont="1" applyFill="1" applyBorder="1" applyAlignment="1" applyProtection="1">
      <alignment horizontal="center" vertical="center" wrapText="1"/>
      <protection locked="0"/>
    </xf>
    <xf numFmtId="0" fontId="38" fillId="31" borderId="86" xfId="5" applyFont="1" applyFill="1" applyBorder="1" applyAlignment="1" applyProtection="1">
      <alignment horizontal="center" vertical="center" wrapText="1"/>
      <protection locked="0"/>
    </xf>
    <xf numFmtId="0" fontId="61" fillId="40" borderId="87" xfId="6" applyFont="1" applyFill="1" applyBorder="1" applyAlignment="1" applyProtection="1">
      <alignment horizontal="left" vertical="center" wrapText="1"/>
      <protection locked="0"/>
    </xf>
    <xf numFmtId="0" fontId="61" fillId="40" borderId="212" xfId="6" applyFont="1" applyFill="1" applyBorder="1" applyAlignment="1" applyProtection="1">
      <alignment horizontal="left" vertical="center" wrapText="1"/>
      <protection locked="0"/>
    </xf>
    <xf numFmtId="0" fontId="61" fillId="40" borderId="234" xfId="6" applyFont="1" applyFill="1" applyBorder="1" applyAlignment="1" applyProtection="1">
      <alignment horizontal="left" vertical="center" wrapText="1"/>
      <protection locked="0"/>
    </xf>
    <xf numFmtId="0" fontId="49" fillId="40" borderId="88" xfId="6" applyFont="1" applyFill="1" applyBorder="1" applyAlignment="1" applyProtection="1">
      <alignment horizontal="center" vertical="center" wrapText="1"/>
      <protection locked="0"/>
    </xf>
    <xf numFmtId="0" fontId="49" fillId="40" borderId="212" xfId="6" applyFont="1" applyFill="1" applyBorder="1" applyAlignment="1" applyProtection="1">
      <alignment horizontal="center" vertical="center" wrapText="1"/>
      <protection locked="0"/>
    </xf>
    <xf numFmtId="0" fontId="49" fillId="40" borderId="234" xfId="6" applyFont="1" applyFill="1" applyBorder="1" applyAlignment="1" applyProtection="1">
      <alignment horizontal="center" vertical="center" wrapText="1"/>
      <protection locked="0"/>
    </xf>
    <xf numFmtId="0" fontId="61" fillId="31" borderId="87" xfId="6" applyFont="1" applyFill="1" applyBorder="1" applyAlignment="1" applyProtection="1">
      <alignment horizontal="left" vertical="center" wrapText="1"/>
      <protection locked="0"/>
    </xf>
    <xf numFmtId="0" fontId="61" fillId="31" borderId="212" xfId="6" applyFont="1" applyFill="1" applyBorder="1" applyAlignment="1" applyProtection="1">
      <alignment horizontal="left" vertical="center" wrapText="1"/>
      <protection locked="0"/>
    </xf>
    <xf numFmtId="0" fontId="61" fillId="31" borderId="234" xfId="6" applyFont="1" applyFill="1" applyBorder="1" applyAlignment="1" applyProtection="1">
      <alignment horizontal="left" vertical="center" wrapText="1"/>
      <protection locked="0"/>
    </xf>
    <xf numFmtId="0" fontId="61" fillId="31" borderId="88" xfId="6" applyFont="1" applyFill="1" applyBorder="1" applyAlignment="1" applyProtection="1">
      <alignment horizontal="center" vertical="center" wrapText="1"/>
      <protection locked="0"/>
    </xf>
    <xf numFmtId="0" fontId="61" fillId="31" borderId="212" xfId="6" applyFont="1" applyFill="1" applyBorder="1" applyAlignment="1" applyProtection="1">
      <alignment horizontal="center" vertical="center" wrapText="1"/>
      <protection locked="0"/>
    </xf>
    <xf numFmtId="0" fontId="61" fillId="31" borderId="234" xfId="6" applyFont="1" applyFill="1" applyBorder="1" applyAlignment="1" applyProtection="1">
      <alignment horizontal="center" vertical="center" wrapText="1"/>
      <protection locked="0"/>
    </xf>
    <xf numFmtId="0" fontId="50" fillId="0" borderId="66" xfId="5" applyFont="1" applyBorder="1" applyAlignment="1" applyProtection="1">
      <alignment horizontal="center"/>
      <protection locked="0"/>
    </xf>
    <xf numFmtId="0" fontId="50" fillId="0" borderId="67" xfId="5" applyFont="1" applyBorder="1" applyAlignment="1" applyProtection="1">
      <alignment horizontal="center"/>
      <protection locked="0"/>
    </xf>
    <xf numFmtId="0" fontId="50" fillId="0" borderId="73" xfId="5" applyFont="1" applyBorder="1" applyAlignment="1" applyProtection="1">
      <alignment horizontal="center"/>
      <protection locked="0"/>
    </xf>
    <xf numFmtId="0" fontId="50" fillId="0" borderId="0" xfId="5" applyFont="1" applyAlignment="1" applyProtection="1">
      <alignment horizontal="center"/>
      <protection locked="0"/>
    </xf>
    <xf numFmtId="0" fontId="50" fillId="0" borderId="76" xfId="5" applyFont="1" applyBorder="1" applyAlignment="1" applyProtection="1">
      <alignment horizontal="center"/>
      <protection locked="0"/>
    </xf>
    <xf numFmtId="0" fontId="50" fillId="0" borderId="77" xfId="5" applyFont="1" applyBorder="1" applyAlignment="1" applyProtection="1">
      <alignment horizontal="center"/>
      <protection locked="0"/>
    </xf>
    <xf numFmtId="0" fontId="60" fillId="39" borderId="67" xfId="5" applyFont="1" applyFill="1" applyBorder="1" applyAlignment="1" applyProtection="1">
      <alignment horizontal="center" vertical="center"/>
      <protection locked="0"/>
    </xf>
    <xf numFmtId="0" fontId="60" fillId="39" borderId="0" xfId="5" applyFont="1" applyFill="1" applyAlignment="1" applyProtection="1">
      <alignment horizontal="center" vertical="center"/>
      <protection locked="0"/>
    </xf>
    <xf numFmtId="0" fontId="60" fillId="39" borderId="77" xfId="5" applyFont="1" applyFill="1" applyBorder="1" applyAlignment="1" applyProtection="1">
      <alignment horizontal="center" vertical="center"/>
      <protection locked="0"/>
    </xf>
    <xf numFmtId="0" fontId="61" fillId="0" borderId="68" xfId="5" applyFont="1" applyBorder="1" applyAlignment="1" applyProtection="1">
      <alignment horizontal="center" vertical="center"/>
      <protection locked="0"/>
    </xf>
    <xf numFmtId="0" fontId="61" fillId="0" borderId="69" xfId="5" applyFont="1" applyBorder="1" applyAlignment="1" applyProtection="1">
      <alignment horizontal="center" vertical="center"/>
      <protection locked="0"/>
    </xf>
    <xf numFmtId="0" fontId="61" fillId="0" borderId="70" xfId="5" applyFont="1" applyBorder="1" applyAlignment="1" applyProtection="1">
      <alignment horizontal="center" vertical="center"/>
      <protection locked="0"/>
    </xf>
    <xf numFmtId="0" fontId="61" fillId="0" borderId="71" xfId="5" applyFont="1" applyBorder="1" applyAlignment="1" applyProtection="1">
      <alignment horizontal="center" vertical="center"/>
      <protection locked="0"/>
    </xf>
    <xf numFmtId="0" fontId="61" fillId="0" borderId="72" xfId="5" applyFont="1" applyBorder="1" applyAlignment="1" applyProtection="1">
      <alignment horizontal="center" vertical="center"/>
      <protection locked="0"/>
    </xf>
    <xf numFmtId="0" fontId="61" fillId="0" borderId="74" xfId="5" applyFont="1" applyBorder="1" applyAlignment="1" applyProtection="1">
      <alignment horizontal="center" vertical="center"/>
      <protection locked="0"/>
    </xf>
    <xf numFmtId="0" fontId="61" fillId="0" borderId="0" xfId="5" applyFont="1" applyAlignment="1" applyProtection="1">
      <alignment horizontal="center" vertical="center"/>
      <protection locked="0"/>
    </xf>
    <xf numFmtId="0" fontId="61" fillId="0" borderId="75" xfId="5" applyFont="1" applyBorder="1" applyAlignment="1" applyProtection="1">
      <alignment horizontal="center" vertical="center"/>
      <protection locked="0"/>
    </xf>
    <xf numFmtId="0" fontId="61" fillId="0" borderId="78" xfId="5" applyFont="1" applyBorder="1" applyAlignment="1" applyProtection="1">
      <alignment horizontal="center" vertical="center"/>
      <protection locked="0"/>
    </xf>
    <xf numFmtId="0" fontId="61" fillId="0" borderId="79" xfId="5" applyFont="1" applyBorder="1" applyAlignment="1" applyProtection="1">
      <alignment horizontal="center" vertical="center"/>
      <protection locked="0"/>
    </xf>
    <xf numFmtId="0" fontId="61" fillId="0" borderId="80" xfId="5" applyFont="1" applyBorder="1" applyAlignment="1" applyProtection="1">
      <alignment horizontal="center" vertical="center"/>
      <protection locked="0"/>
    </xf>
    <xf numFmtId="0" fontId="61" fillId="46" borderId="18" xfId="6" applyFont="1" applyFill="1" applyBorder="1" applyAlignment="1" applyProtection="1">
      <alignment horizontal="center" vertical="center" wrapText="1"/>
    </xf>
    <xf numFmtId="0" fontId="61" fillId="39" borderId="13" xfId="6" applyFont="1" applyFill="1" applyBorder="1" applyAlignment="1" applyProtection="1">
      <alignment horizontal="center" vertical="center" wrapText="1"/>
    </xf>
    <xf numFmtId="0" fontId="61" fillId="39" borderId="187" xfId="6" applyFont="1" applyFill="1" applyBorder="1" applyAlignment="1" applyProtection="1">
      <alignment horizontal="center" vertical="center" wrapText="1"/>
    </xf>
    <xf numFmtId="0" fontId="61" fillId="39" borderId="18" xfId="6" applyFont="1" applyFill="1" applyBorder="1" applyAlignment="1" applyProtection="1">
      <alignment horizontal="center" vertical="center" wrapText="1"/>
    </xf>
    <xf numFmtId="0" fontId="61" fillId="47" borderId="13" xfId="6" applyFont="1" applyFill="1" applyBorder="1" applyAlignment="1" applyProtection="1">
      <alignment horizontal="center" vertical="center" wrapText="1"/>
    </xf>
    <xf numFmtId="0" fontId="63" fillId="36" borderId="165" xfId="6" applyFont="1" applyFill="1" applyBorder="1" applyAlignment="1" applyProtection="1">
      <alignment horizontal="center" vertical="center" wrapText="1"/>
    </xf>
    <xf numFmtId="0" fontId="63" fillId="36" borderId="152" xfId="6" applyFont="1" applyFill="1" applyBorder="1" applyAlignment="1" applyProtection="1">
      <alignment horizontal="center" vertical="center" wrapText="1"/>
    </xf>
    <xf numFmtId="0" fontId="63" fillId="36" borderId="155" xfId="6" applyFont="1" applyFill="1" applyBorder="1" applyAlignment="1" applyProtection="1">
      <alignment horizontal="center" vertical="center" wrapText="1"/>
    </xf>
    <xf numFmtId="0" fontId="63" fillId="36" borderId="27" xfId="6" applyFont="1" applyFill="1" applyBorder="1" applyAlignment="1" applyProtection="1">
      <alignment horizontal="center" vertical="center" wrapText="1"/>
    </xf>
    <xf numFmtId="0" fontId="63" fillId="36" borderId="0" xfId="6" applyFont="1" applyFill="1" applyAlignment="1" applyProtection="1">
      <alignment horizontal="center" vertical="center" wrapText="1"/>
    </xf>
    <xf numFmtId="0" fontId="63" fillId="36" borderId="5" xfId="6" applyFont="1" applyFill="1" applyBorder="1" applyAlignment="1" applyProtection="1">
      <alignment horizontal="center" vertical="center" wrapText="1"/>
    </xf>
    <xf numFmtId="0" fontId="63" fillId="36" borderId="51" xfId="6" applyFont="1" applyFill="1" applyBorder="1" applyAlignment="1" applyProtection="1">
      <alignment horizontal="center" vertical="center" wrapText="1"/>
    </xf>
    <xf numFmtId="0" fontId="63" fillId="36" borderId="52" xfId="6" applyFont="1" applyFill="1" applyBorder="1" applyAlignment="1" applyProtection="1">
      <alignment horizontal="center" vertical="center" wrapText="1"/>
    </xf>
    <xf numFmtId="0" fontId="63" fillId="36" borderId="53" xfId="6" applyFont="1" applyFill="1" applyBorder="1" applyAlignment="1" applyProtection="1">
      <alignment horizontal="center" vertical="center" wrapText="1"/>
    </xf>
    <xf numFmtId="0" fontId="61" fillId="50" borderId="153" xfId="6" applyFont="1" applyFill="1" applyBorder="1" applyAlignment="1" applyProtection="1">
      <alignment horizontal="center" vertical="center" wrapText="1"/>
    </xf>
    <xf numFmtId="0" fontId="61" fillId="50" borderId="95" xfId="6" applyFont="1" applyFill="1" applyBorder="1" applyAlignment="1" applyProtection="1">
      <alignment horizontal="center" vertical="center" wrapText="1"/>
    </xf>
    <xf numFmtId="0" fontId="61" fillId="50" borderId="47" xfId="6" applyFont="1" applyFill="1" applyBorder="1" applyAlignment="1" applyProtection="1">
      <alignment horizontal="center" vertical="center" wrapText="1"/>
    </xf>
    <xf numFmtId="0" fontId="61" fillId="50" borderId="154" xfId="6" applyFont="1" applyFill="1" applyBorder="1" applyAlignment="1" applyProtection="1">
      <alignment horizontal="center" vertical="center"/>
    </xf>
    <xf numFmtId="0" fontId="61" fillId="50" borderId="96" xfId="6" applyFont="1" applyFill="1" applyBorder="1" applyAlignment="1" applyProtection="1">
      <alignment horizontal="center" vertical="center"/>
    </xf>
    <xf numFmtId="0" fontId="61" fillId="50" borderId="48" xfId="6" applyFont="1" applyFill="1" applyBorder="1" applyAlignment="1" applyProtection="1">
      <alignment horizontal="center" vertical="center"/>
    </xf>
    <xf numFmtId="0" fontId="52" fillId="42" borderId="152" xfId="5" applyFont="1" applyFill="1" applyBorder="1" applyAlignment="1">
      <alignment horizontal="center" vertical="center"/>
    </xf>
    <xf numFmtId="0" fontId="52" fillId="42" borderId="155" xfId="5" applyFont="1" applyFill="1" applyBorder="1" applyAlignment="1">
      <alignment horizontal="center" vertical="center"/>
    </xf>
    <xf numFmtId="0" fontId="52" fillId="42" borderId="0" xfId="5" applyFont="1" applyFill="1" applyAlignment="1">
      <alignment horizontal="center" vertical="center"/>
    </xf>
    <xf numFmtId="0" fontId="52" fillId="42" borderId="5" xfId="5" applyFont="1" applyFill="1" applyBorder="1" applyAlignment="1">
      <alignment horizontal="center" vertical="center"/>
    </xf>
    <xf numFmtId="0" fontId="67" fillId="51" borderId="3" xfId="5" applyFont="1" applyFill="1" applyBorder="1" applyAlignment="1">
      <alignment horizontal="center" vertical="center"/>
    </xf>
    <xf numFmtId="0" fontId="67" fillId="51" borderId="13" xfId="5" applyFont="1" applyFill="1" applyBorder="1" applyAlignment="1">
      <alignment horizontal="center" vertical="center"/>
    </xf>
    <xf numFmtId="0" fontId="67" fillId="51" borderId="29" xfId="5" applyFont="1" applyFill="1" applyBorder="1" applyAlignment="1">
      <alignment horizontal="center" vertical="center"/>
    </xf>
    <xf numFmtId="0" fontId="67" fillId="51" borderId="14" xfId="5" applyFont="1" applyFill="1" applyBorder="1" applyAlignment="1">
      <alignment horizontal="center" vertical="center"/>
    </xf>
    <xf numFmtId="0" fontId="67" fillId="51" borderId="4" xfId="5" applyFont="1" applyFill="1" applyBorder="1" applyAlignment="1">
      <alignment horizontal="center" vertical="center"/>
    </xf>
    <xf numFmtId="0" fontId="67" fillId="51" borderId="18" xfId="5" applyFont="1" applyFill="1" applyBorder="1" applyAlignment="1">
      <alignment horizontal="center" vertical="center"/>
    </xf>
    <xf numFmtId="0" fontId="67" fillId="51" borderId="50" xfId="5" applyFont="1" applyFill="1" applyBorder="1" applyAlignment="1">
      <alignment horizontal="center" vertical="center"/>
    </xf>
    <xf numFmtId="0" fontId="67" fillId="51" borderId="20" xfId="5" applyFont="1" applyFill="1" applyBorder="1" applyAlignment="1">
      <alignment horizontal="center" vertical="center"/>
    </xf>
    <xf numFmtId="0" fontId="61" fillId="40" borderId="45" xfId="6" applyFont="1" applyFill="1" applyBorder="1" applyAlignment="1" applyProtection="1">
      <alignment horizontal="center" vertical="center" wrapText="1"/>
    </xf>
    <xf numFmtId="0" fontId="61" fillId="40" borderId="54" xfId="6" applyFont="1" applyFill="1" applyBorder="1" applyAlignment="1" applyProtection="1">
      <alignment horizontal="center" vertical="center" wrapText="1"/>
    </xf>
    <xf numFmtId="0" fontId="61" fillId="40" borderId="55" xfId="6" applyFont="1" applyFill="1" applyBorder="1" applyAlignment="1" applyProtection="1">
      <alignment horizontal="center" vertical="center" wrapText="1"/>
    </xf>
    <xf numFmtId="0" fontId="61" fillId="40" borderId="44" xfId="6" applyFont="1" applyFill="1" applyBorder="1" applyAlignment="1" applyProtection="1">
      <alignment horizontal="center" vertical="center" wrapText="1"/>
    </xf>
    <xf numFmtId="0" fontId="52" fillId="32" borderId="187" xfId="6" applyFont="1" applyFill="1" applyBorder="1" applyAlignment="1" applyProtection="1">
      <alignment horizontal="center" vertical="center"/>
    </xf>
    <xf numFmtId="0" fontId="52" fillId="32" borderId="18" xfId="6" applyFont="1" applyFill="1" applyBorder="1" applyAlignment="1" applyProtection="1">
      <alignment horizontal="center" vertical="center"/>
    </xf>
    <xf numFmtId="0" fontId="61" fillId="54" borderId="187" xfId="6" applyFont="1" applyFill="1" applyBorder="1" applyAlignment="1" applyProtection="1">
      <alignment horizontal="center" vertical="center" wrapText="1"/>
    </xf>
    <xf numFmtId="0" fontId="61" fillId="6" borderId="18" xfId="6" applyFont="1" applyFill="1" applyBorder="1" applyAlignment="1" applyProtection="1">
      <alignment horizontal="center" vertical="center" wrapText="1"/>
    </xf>
    <xf numFmtId="0" fontId="32" fillId="38" borderId="215" xfId="0" applyFont="1" applyFill="1" applyBorder="1" applyAlignment="1">
      <alignment horizontal="justify" vertical="center" wrapText="1"/>
    </xf>
    <xf numFmtId="0" fontId="32" fillId="0" borderId="226" xfId="0" applyFont="1" applyFill="1" applyBorder="1" applyAlignment="1">
      <alignment horizontal="justify" vertical="center" wrapText="1"/>
    </xf>
    <xf numFmtId="0" fontId="92" fillId="0" borderId="214" xfId="0" applyFont="1" applyFill="1" applyBorder="1" applyAlignment="1">
      <alignment horizontal="center" vertical="center" wrapText="1"/>
    </xf>
    <xf numFmtId="0" fontId="23" fillId="3" borderId="19" xfId="1" applyFont="1" applyFill="1" applyBorder="1" applyAlignment="1">
      <alignment horizontal="center" vertical="center" wrapText="1"/>
    </xf>
    <xf numFmtId="0" fontId="23" fillId="3" borderId="0" xfId="1" applyFont="1" applyFill="1" applyBorder="1" applyAlignment="1">
      <alignment horizontal="center" vertical="center" wrapText="1"/>
    </xf>
    <xf numFmtId="0" fontId="23" fillId="3" borderId="64" xfId="1" applyFont="1" applyFill="1" applyBorder="1" applyAlignment="1">
      <alignment horizontal="center" vertical="center" wrapText="1"/>
    </xf>
    <xf numFmtId="0" fontId="23" fillId="3" borderId="55" xfId="1" applyFont="1" applyFill="1" applyBorder="1" applyAlignment="1">
      <alignment horizontal="center" vertical="center" wrapText="1"/>
    </xf>
    <xf numFmtId="0" fontId="23" fillId="3" borderId="252" xfId="1" applyFont="1" applyFill="1" applyBorder="1" applyAlignment="1">
      <alignment horizontal="center" vertical="center" wrapText="1"/>
    </xf>
    <xf numFmtId="0" fontId="23" fillId="3" borderId="253" xfId="1" applyFont="1" applyFill="1" applyBorder="1" applyAlignment="1">
      <alignment horizontal="center" vertical="center" wrapText="1"/>
    </xf>
    <xf numFmtId="0" fontId="24" fillId="3" borderId="254" xfId="1" applyFont="1" applyFill="1" applyBorder="1" applyAlignment="1">
      <alignment horizontal="center" vertical="center" wrapText="1"/>
    </xf>
    <xf numFmtId="0" fontId="24" fillId="3" borderId="255" xfId="1" applyFont="1" applyFill="1" applyBorder="1" applyAlignment="1">
      <alignment horizontal="center" vertical="center" wrapText="1"/>
    </xf>
    <xf numFmtId="0" fontId="24" fillId="3" borderId="256" xfId="1" applyFont="1" applyFill="1" applyBorder="1" applyAlignment="1">
      <alignment horizontal="center" vertical="center" wrapText="1"/>
    </xf>
    <xf numFmtId="0" fontId="24" fillId="3" borderId="19" xfId="1" applyFont="1" applyFill="1" applyBorder="1" applyAlignment="1">
      <alignment horizontal="center" vertical="center" wrapText="1"/>
    </xf>
    <xf numFmtId="0" fontId="24" fillId="3" borderId="0" xfId="1" applyFont="1" applyFill="1" applyBorder="1" applyAlignment="1">
      <alignment horizontal="center" vertical="center" wrapText="1"/>
    </xf>
    <xf numFmtId="0" fontId="24" fillId="3" borderId="64" xfId="1" applyFont="1" applyFill="1" applyBorder="1" applyAlignment="1">
      <alignment horizontal="center" vertical="center" wrapText="1"/>
    </xf>
    <xf numFmtId="0" fontId="24" fillId="3" borderId="55" xfId="1" applyFont="1" applyFill="1" applyBorder="1" applyAlignment="1">
      <alignment horizontal="center" vertical="center" wrapText="1"/>
    </xf>
    <xf numFmtId="0" fontId="24" fillId="3" borderId="252" xfId="1" applyFont="1" applyFill="1" applyBorder="1" applyAlignment="1">
      <alignment horizontal="center" vertical="center" wrapText="1"/>
    </xf>
    <xf numFmtId="0" fontId="24" fillId="3" borderId="253" xfId="1" applyFont="1" applyFill="1" applyBorder="1" applyAlignment="1">
      <alignment horizontal="center" vertical="center" wrapText="1"/>
    </xf>
    <xf numFmtId="0" fontId="25" fillId="3" borderId="254" xfId="0" applyFont="1" applyFill="1" applyBorder="1" applyAlignment="1">
      <alignment horizontal="center" vertical="center" wrapText="1"/>
    </xf>
    <xf numFmtId="0" fontId="25" fillId="3" borderId="255" xfId="0" applyFont="1" applyFill="1" applyBorder="1" applyAlignment="1">
      <alignment horizontal="center" vertical="center" wrapText="1"/>
    </xf>
    <xf numFmtId="0" fontId="25" fillId="3" borderId="256"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252" xfId="0" applyFont="1" applyFill="1" applyBorder="1" applyAlignment="1">
      <alignment horizontal="center" vertical="center" wrapText="1"/>
    </xf>
    <xf numFmtId="0" fontId="25" fillId="3" borderId="253" xfId="0" applyFont="1" applyFill="1" applyBorder="1" applyAlignment="1">
      <alignment horizontal="center" vertical="center" wrapText="1"/>
    </xf>
    <xf numFmtId="0" fontId="24" fillId="3" borderId="213" xfId="1" applyFont="1" applyFill="1" applyBorder="1" applyAlignment="1">
      <alignment horizontal="center" vertical="center" wrapText="1"/>
    </xf>
    <xf numFmtId="0" fontId="24" fillId="3" borderId="257" xfId="1" applyFont="1" applyFill="1" applyBorder="1" applyAlignment="1">
      <alignment horizontal="center" vertical="center" wrapText="1"/>
    </xf>
    <xf numFmtId="0" fontId="24" fillId="3" borderId="250" xfId="1" applyFont="1" applyFill="1" applyBorder="1" applyAlignment="1">
      <alignment horizontal="center" vertical="center" wrapText="1"/>
    </xf>
    <xf numFmtId="0" fontId="50" fillId="2" borderId="0" xfId="1" applyFont="1" applyFill="1" applyBorder="1" applyAlignment="1">
      <alignment horizontal="center" vertical="center" wrapText="1"/>
    </xf>
    <xf numFmtId="0" fontId="50" fillId="2" borderId="0" xfId="1" applyFont="1" applyFill="1" applyBorder="1" applyAlignment="1">
      <alignment horizontal="justify" vertical="center" wrapText="1"/>
    </xf>
    <xf numFmtId="0" fontId="22" fillId="37" borderId="261" xfId="1" applyFont="1" applyFill="1" applyBorder="1" applyAlignment="1">
      <alignment horizontal="center" vertical="center" wrapText="1"/>
    </xf>
    <xf numFmtId="0" fontId="22" fillId="37" borderId="251" xfId="1" applyFont="1" applyFill="1" applyBorder="1" applyAlignment="1">
      <alignment horizontal="center" vertical="center" wrapText="1"/>
    </xf>
    <xf numFmtId="0" fontId="28" fillId="3" borderId="254" xfId="0" applyFont="1" applyFill="1" applyBorder="1" applyAlignment="1">
      <alignment horizontal="center" vertical="center" wrapText="1"/>
    </xf>
    <xf numFmtId="0" fontId="28" fillId="3" borderId="255" xfId="0" applyFont="1" applyFill="1" applyBorder="1" applyAlignment="1">
      <alignment horizontal="center" vertical="center" wrapText="1"/>
    </xf>
    <xf numFmtId="0" fontId="28" fillId="3" borderId="256" xfId="0" applyFont="1" applyFill="1" applyBorder="1" applyAlignment="1">
      <alignment horizontal="center" vertical="center" wrapText="1"/>
    </xf>
    <xf numFmtId="0" fontId="28" fillId="3" borderId="55" xfId="0" applyFont="1" applyFill="1" applyBorder="1" applyAlignment="1">
      <alignment horizontal="center" vertical="center" wrapText="1"/>
    </xf>
    <xf numFmtId="0" fontId="28" fillId="3" borderId="252" xfId="0" applyFont="1" applyFill="1" applyBorder="1" applyAlignment="1">
      <alignment horizontal="center" vertical="center" wrapText="1"/>
    </xf>
    <xf numFmtId="0" fontId="28" fillId="3" borderId="253" xfId="0" applyFont="1" applyFill="1" applyBorder="1" applyAlignment="1">
      <alignment horizontal="center" vertical="center" wrapText="1"/>
    </xf>
    <xf numFmtId="0" fontId="44" fillId="33" borderId="6" xfId="1" applyFont="1" applyFill="1" applyBorder="1" applyAlignment="1">
      <alignment horizontal="left" vertical="center"/>
    </xf>
    <xf numFmtId="0" fontId="44" fillId="33" borderId="7" xfId="1" applyFont="1" applyFill="1" applyBorder="1" applyAlignment="1">
      <alignment horizontal="left" vertical="center"/>
    </xf>
    <xf numFmtId="0" fontId="44" fillId="33" borderId="8" xfId="1" applyFont="1" applyFill="1" applyBorder="1" applyAlignment="1">
      <alignment horizontal="left" vertical="center"/>
    </xf>
    <xf numFmtId="0" fontId="35" fillId="0" borderId="187" xfId="1" applyFont="1" applyFill="1" applyBorder="1" applyAlignment="1">
      <alignment horizontal="justify" vertical="center" wrapText="1"/>
    </xf>
    <xf numFmtId="0" fontId="92" fillId="3" borderId="257" xfId="0" applyFont="1" applyFill="1" applyBorder="1" applyAlignment="1">
      <alignment vertical="center" wrapText="1"/>
    </xf>
    <xf numFmtId="0" fontId="19" fillId="3" borderId="257" xfId="0" applyFont="1" applyFill="1" applyBorder="1"/>
    <xf numFmtId="0" fontId="22" fillId="0" borderId="215" xfId="1" applyFont="1" applyFill="1" applyBorder="1" applyAlignment="1">
      <alignment horizontal="center" vertical="center"/>
    </xf>
    <xf numFmtId="0" fontId="34" fillId="0" borderId="213" xfId="1" applyFont="1" applyFill="1" applyBorder="1" applyAlignment="1">
      <alignment horizontal="center" vertical="center"/>
    </xf>
    <xf numFmtId="0" fontId="88" fillId="38" borderId="54" xfId="1" applyFont="1" applyFill="1" applyBorder="1" applyAlignment="1">
      <alignment horizontal="center" vertical="center"/>
    </xf>
    <xf numFmtId="0" fontId="29" fillId="34" borderId="263" xfId="1" applyFont="1" applyFill="1" applyBorder="1" applyAlignment="1">
      <alignment horizontal="center" vertical="center" wrapText="1"/>
    </xf>
    <xf numFmtId="0" fontId="29" fillId="34" borderId="145" xfId="1" applyFont="1" applyFill="1" applyBorder="1" applyAlignment="1">
      <alignment horizontal="center" vertical="center" wrapText="1"/>
    </xf>
    <xf numFmtId="0" fontId="38" fillId="32" borderId="145" xfId="0" applyFont="1" applyFill="1" applyBorder="1" applyAlignment="1">
      <alignment horizontal="center" vertical="center" wrapText="1"/>
    </xf>
    <xf numFmtId="0" fontId="38" fillId="32" borderId="264" xfId="0" applyFont="1" applyFill="1" applyBorder="1" applyAlignment="1">
      <alignment horizontal="center" vertical="center" wrapText="1"/>
    </xf>
    <xf numFmtId="0" fontId="38" fillId="32" borderId="265" xfId="0" applyFont="1" applyFill="1" applyBorder="1" applyAlignment="1">
      <alignment horizontal="center" vertical="center" wrapText="1"/>
    </xf>
    <xf numFmtId="0" fontId="38" fillId="32" borderId="266" xfId="0" applyFont="1" applyFill="1" applyBorder="1" applyAlignment="1">
      <alignment horizontal="center" vertical="center" wrapText="1"/>
    </xf>
    <xf numFmtId="0" fontId="29" fillId="34" borderId="249" xfId="1" applyFont="1" applyFill="1" applyBorder="1" applyAlignment="1">
      <alignment horizontal="center" vertical="center" wrapText="1"/>
    </xf>
    <xf numFmtId="0" fontId="41" fillId="34" borderId="261" xfId="1" applyFont="1" applyFill="1" applyBorder="1" applyAlignment="1">
      <alignment horizontal="center" vertical="center" wrapText="1"/>
    </xf>
    <xf numFmtId="0" fontId="41" fillId="34" borderId="251" xfId="1" applyFont="1" applyFill="1" applyBorder="1" applyAlignment="1">
      <alignment horizontal="center" vertical="center" wrapText="1"/>
    </xf>
    <xf numFmtId="0" fontId="41" fillId="34" borderId="262" xfId="1" applyFont="1" applyFill="1" applyBorder="1" applyAlignment="1">
      <alignment horizontal="center" vertical="center" wrapText="1"/>
    </xf>
    <xf numFmtId="0" fontId="38" fillId="32" borderId="267" xfId="0" applyFont="1" applyFill="1" applyBorder="1" applyAlignment="1">
      <alignment horizontal="center" vertical="center" wrapText="1"/>
    </xf>
    <xf numFmtId="0" fontId="38" fillId="32" borderId="268" xfId="0" applyFont="1" applyFill="1" applyBorder="1" applyAlignment="1">
      <alignment horizontal="center" vertical="center" wrapText="1"/>
    </xf>
    <xf numFmtId="0" fontId="38" fillId="32" borderId="0" xfId="0" applyFont="1" applyFill="1" applyBorder="1" applyAlignment="1">
      <alignment horizontal="center" vertical="center" wrapText="1"/>
    </xf>
    <xf numFmtId="0" fontId="38" fillId="32" borderId="269" xfId="0" applyFont="1" applyFill="1" applyBorder="1" applyAlignment="1">
      <alignment horizontal="center" vertical="center" wrapText="1"/>
    </xf>
    <xf numFmtId="0" fontId="22" fillId="0" borderId="216" xfId="1" applyFont="1" applyFill="1" applyBorder="1" applyAlignment="1">
      <alignment horizontal="center" vertical="center"/>
    </xf>
    <xf numFmtId="9" fontId="21" fillId="6" borderId="143" xfId="1" applyNumberFormat="1" applyFont="1" applyFill="1" applyBorder="1" applyAlignment="1">
      <alignment horizontal="center" vertical="center" wrapText="1"/>
    </xf>
    <xf numFmtId="9" fontId="21" fillId="6" borderId="143" xfId="1" applyNumberFormat="1" applyFont="1" applyFill="1" applyBorder="1" applyAlignment="1">
      <alignment horizontal="center" vertical="center" wrapText="1"/>
    </xf>
    <xf numFmtId="0" fontId="34" fillId="0" borderId="257" xfId="1" applyFont="1" applyFill="1" applyBorder="1" applyAlignment="1">
      <alignment horizontal="center" vertical="center"/>
    </xf>
    <xf numFmtId="0" fontId="34" fillId="0" borderId="270" xfId="1" applyFont="1" applyFill="1" applyBorder="1" applyAlignment="1">
      <alignment horizontal="center" vertical="center"/>
    </xf>
    <xf numFmtId="9" fontId="21" fillId="6" borderId="257" xfId="1" applyNumberFormat="1" applyFont="1" applyFill="1" applyBorder="1" applyAlignment="1">
      <alignment horizontal="center" vertical="center" wrapText="1"/>
    </xf>
    <xf numFmtId="9" fontId="21" fillId="6" borderId="250" xfId="1" applyNumberFormat="1" applyFont="1" applyFill="1" applyBorder="1" applyAlignment="1">
      <alignment horizontal="center" vertical="center" wrapText="1"/>
    </xf>
    <xf numFmtId="9" fontId="21" fillId="35" borderId="257" xfId="1" applyNumberFormat="1" applyFont="1" applyFill="1" applyBorder="1" applyAlignment="1">
      <alignment horizontal="center" vertical="center" wrapText="1"/>
    </xf>
    <xf numFmtId="9" fontId="21" fillId="6" borderId="261" xfId="1" applyNumberFormat="1" applyFont="1" applyFill="1" applyBorder="1" applyAlignment="1">
      <alignment horizontal="center" vertical="center" wrapText="1"/>
    </xf>
    <xf numFmtId="9" fontId="21" fillId="55" borderId="251" xfId="3" applyFont="1" applyFill="1" applyBorder="1" applyAlignment="1">
      <alignment horizontal="center" vertical="center" wrapText="1"/>
    </xf>
    <xf numFmtId="9" fontId="21" fillId="6" borderId="251" xfId="1" applyNumberFormat="1" applyFont="1" applyFill="1" applyBorder="1" applyAlignment="1">
      <alignment horizontal="center" vertical="center" wrapText="1"/>
    </xf>
    <xf numFmtId="164" fontId="21" fillId="35" borderId="251" xfId="1" applyNumberFormat="1" applyFont="1" applyFill="1" applyBorder="1" applyAlignment="1">
      <alignment horizontal="center" vertical="center" wrapText="1"/>
    </xf>
    <xf numFmtId="164" fontId="21" fillId="35" borderId="258" xfId="1" applyNumberFormat="1" applyFont="1" applyFill="1" applyBorder="1" applyAlignment="1">
      <alignment horizontal="center" vertical="center" wrapText="1"/>
    </xf>
    <xf numFmtId="0" fontId="88" fillId="38" borderId="123" xfId="1" applyFont="1" applyFill="1" applyBorder="1" applyAlignment="1">
      <alignment horizontal="center" vertical="center"/>
    </xf>
    <xf numFmtId="0" fontId="88" fillId="38" borderId="114" xfId="1" applyFont="1" applyFill="1" applyBorder="1" applyAlignment="1">
      <alignment horizontal="center" vertical="center"/>
    </xf>
    <xf numFmtId="9" fontId="124" fillId="64" borderId="114" xfId="0" applyNumberFormat="1" applyFont="1" applyFill="1" applyBorder="1" applyAlignment="1">
      <alignment horizontal="center" vertical="center"/>
    </xf>
    <xf numFmtId="9" fontId="35" fillId="38" borderId="145" xfId="3" applyFont="1" applyFill="1" applyBorder="1" applyAlignment="1">
      <alignment horizontal="justify" vertical="center"/>
    </xf>
    <xf numFmtId="9" fontId="35" fillId="0" borderId="145" xfId="3" applyFont="1" applyFill="1" applyBorder="1" applyAlignment="1">
      <alignment horizontal="center" vertical="center"/>
    </xf>
    <xf numFmtId="9" fontId="127" fillId="60" borderId="14" xfId="3" applyFont="1" applyFill="1" applyBorder="1" applyAlignment="1">
      <alignment horizontal="center" vertical="center"/>
    </xf>
    <xf numFmtId="9" fontId="35" fillId="3" borderId="215" xfId="3" applyFont="1" applyFill="1" applyBorder="1" applyAlignment="1">
      <alignment horizontal="center" vertical="center"/>
    </xf>
    <xf numFmtId="9" fontId="35" fillId="38" borderId="215" xfId="3" applyFont="1" applyFill="1" applyBorder="1" applyAlignment="1">
      <alignment horizontal="left" vertical="center" wrapText="1"/>
    </xf>
    <xf numFmtId="9" fontId="32" fillId="38" borderId="261" xfId="3" applyFont="1" applyFill="1" applyBorder="1" applyAlignment="1">
      <alignment horizontal="center" vertical="center"/>
    </xf>
    <xf numFmtId="9" fontId="32" fillId="38" borderId="251" xfId="3" applyFont="1" applyFill="1" applyBorder="1" applyAlignment="1">
      <alignment horizontal="center" vertical="center"/>
    </xf>
    <xf numFmtId="9" fontId="35" fillId="38" borderId="251" xfId="3" applyFont="1" applyFill="1" applyBorder="1" applyAlignment="1">
      <alignment horizontal="justify" vertical="center" wrapText="1"/>
    </xf>
    <xf numFmtId="9" fontId="32" fillId="3" borderId="251" xfId="3" applyFont="1" applyFill="1" applyBorder="1" applyAlignment="1">
      <alignment horizontal="center" vertical="center"/>
    </xf>
    <xf numFmtId="9" fontId="127" fillId="60" borderId="262" xfId="3" applyFont="1" applyFill="1" applyBorder="1" applyAlignment="1">
      <alignment horizontal="center" vertical="center"/>
    </xf>
    <xf numFmtId="0" fontId="92" fillId="3" borderId="257" xfId="0" applyFont="1" applyFill="1" applyBorder="1" applyAlignment="1">
      <alignment horizontal="center" vertical="center" wrapText="1"/>
    </xf>
    <xf numFmtId="0" fontId="90" fillId="37" borderId="254" xfId="0" applyFont="1" applyFill="1" applyBorder="1" applyAlignment="1">
      <alignment horizontal="center" vertical="center" wrapText="1"/>
    </xf>
    <xf numFmtId="0" fontId="90" fillId="37" borderId="255" xfId="0" applyFont="1" applyFill="1" applyBorder="1" applyAlignment="1">
      <alignment horizontal="center" vertical="center" wrapText="1"/>
    </xf>
    <xf numFmtId="0" fontId="90" fillId="37" borderId="256" xfId="0" applyFont="1" applyFill="1" applyBorder="1" applyAlignment="1">
      <alignment horizontal="center" vertical="center" wrapText="1"/>
    </xf>
    <xf numFmtId="0" fontId="90" fillId="37" borderId="55" xfId="0" applyFont="1" applyFill="1" applyBorder="1" applyAlignment="1">
      <alignment horizontal="center" vertical="center" wrapText="1"/>
    </xf>
    <xf numFmtId="0" fontId="90" fillId="37" borderId="252" xfId="0" applyFont="1" applyFill="1" applyBorder="1" applyAlignment="1">
      <alignment horizontal="center" vertical="center" wrapText="1"/>
    </xf>
    <xf numFmtId="0" fontId="90" fillId="37" borderId="253" xfId="0" applyFont="1" applyFill="1" applyBorder="1" applyAlignment="1">
      <alignment horizontal="center" vertical="center" wrapText="1"/>
    </xf>
    <xf numFmtId="0" fontId="90" fillId="55" borderId="147" xfId="0" applyFont="1" applyFill="1" applyBorder="1" applyAlignment="1">
      <alignment horizontal="center" vertical="center" wrapText="1"/>
    </xf>
    <xf numFmtId="0" fontId="90" fillId="55" borderId="187" xfId="0" applyFont="1" applyFill="1" applyBorder="1" applyAlignment="1">
      <alignment horizontal="center" vertical="center" wrapText="1"/>
    </xf>
    <xf numFmtId="0" fontId="124" fillId="49" borderId="213" xfId="0" applyFont="1" applyFill="1" applyBorder="1" applyAlignment="1">
      <alignment horizontal="center" vertical="center" wrapText="1"/>
    </xf>
    <xf numFmtId="0" fontId="124" fillId="49" borderId="250" xfId="0" applyFont="1" applyFill="1" applyBorder="1" applyAlignment="1">
      <alignment horizontal="center" vertical="center" wrapText="1"/>
    </xf>
    <xf numFmtId="0" fontId="19" fillId="42" borderId="0" xfId="0" applyFont="1" applyFill="1"/>
    <xf numFmtId="0" fontId="23" fillId="3" borderId="254" xfId="1" applyFont="1" applyFill="1" applyBorder="1" applyAlignment="1">
      <alignment horizontal="center" vertical="center" wrapText="1"/>
    </xf>
    <xf numFmtId="0" fontId="23" fillId="3" borderId="255" xfId="1" applyFont="1" applyFill="1" applyBorder="1" applyAlignment="1">
      <alignment horizontal="center" vertical="center" wrapText="1"/>
    </xf>
    <xf numFmtId="0" fontId="23" fillId="3" borderId="256" xfId="1" applyFont="1" applyFill="1" applyBorder="1" applyAlignment="1">
      <alignment horizontal="center" vertical="center" wrapText="1"/>
    </xf>
    <xf numFmtId="0" fontId="21" fillId="3" borderId="254" xfId="1" applyFont="1" applyFill="1" applyBorder="1" applyAlignment="1">
      <alignment horizontal="center" vertical="center" wrapText="1"/>
    </xf>
    <xf numFmtId="0" fontId="21" fillId="3" borderId="256" xfId="1" applyFont="1" applyFill="1" applyBorder="1" applyAlignment="1">
      <alignment horizontal="center" vertical="center" wrapText="1"/>
    </xf>
    <xf numFmtId="0" fontId="21" fillId="3" borderId="19" xfId="1" applyFont="1" applyFill="1" applyBorder="1" applyAlignment="1">
      <alignment horizontal="center" vertical="center" wrapText="1"/>
    </xf>
    <xf numFmtId="0" fontId="21" fillId="3" borderId="64" xfId="1" applyFont="1" applyFill="1" applyBorder="1" applyAlignment="1">
      <alignment horizontal="center" vertical="center" wrapText="1"/>
    </xf>
    <xf numFmtId="0" fontId="21" fillId="3" borderId="55" xfId="1" applyFont="1" applyFill="1" applyBorder="1" applyAlignment="1">
      <alignment horizontal="center" vertical="center" wrapText="1"/>
    </xf>
    <xf numFmtId="0" fontId="21" fillId="3" borderId="253" xfId="1" applyFont="1" applyFill="1" applyBorder="1" applyAlignment="1">
      <alignment horizontal="center" vertical="center" wrapText="1"/>
    </xf>
    <xf numFmtId="0" fontId="21" fillId="3" borderId="213" xfId="1" applyFont="1" applyFill="1" applyBorder="1" applyAlignment="1">
      <alignment horizontal="center" vertical="center" wrapText="1"/>
    </xf>
    <xf numFmtId="0" fontId="21" fillId="3" borderId="250" xfId="1" applyFont="1" applyFill="1" applyBorder="1" applyAlignment="1">
      <alignment horizontal="center" vertical="center" wrapText="1"/>
    </xf>
    <xf numFmtId="0" fontId="21" fillId="3" borderId="258" xfId="1" applyFont="1" applyFill="1" applyBorder="1" applyAlignment="1">
      <alignment horizontal="center" vertical="center" wrapText="1"/>
    </xf>
    <xf numFmtId="0" fontId="21" fillId="3" borderId="260" xfId="1" applyFont="1" applyFill="1" applyBorder="1" applyAlignment="1">
      <alignment horizontal="center" vertical="center" wrapText="1"/>
    </xf>
    <xf numFmtId="0" fontId="43" fillId="34" borderId="24" xfId="1" applyFont="1" applyFill="1" applyBorder="1" applyAlignment="1">
      <alignment horizontal="center" vertical="center" wrapText="1"/>
    </xf>
    <xf numFmtId="0" fontId="43" fillId="34" borderId="272" xfId="1" applyFont="1" applyFill="1" applyBorder="1" applyAlignment="1">
      <alignment horizontal="center" vertical="center" wrapText="1"/>
    </xf>
    <xf numFmtId="0" fontId="43" fillId="34" borderId="273" xfId="1" applyFont="1" applyFill="1" applyBorder="1" applyAlignment="1">
      <alignment horizontal="center" vertical="center" wrapText="1"/>
    </xf>
    <xf numFmtId="0" fontId="23" fillId="3" borderId="56" xfId="1" applyFont="1" applyFill="1" applyBorder="1" applyAlignment="1">
      <alignment horizontal="center" vertical="center" wrapText="1"/>
    </xf>
    <xf numFmtId="0" fontId="23" fillId="3" borderId="52" xfId="1" applyFont="1" applyFill="1" applyBorder="1" applyAlignment="1">
      <alignment horizontal="center" vertical="center" wrapText="1"/>
    </xf>
    <xf numFmtId="0" fontId="23" fillId="3" borderId="58" xfId="1" applyFont="1" applyFill="1" applyBorder="1" applyAlignment="1">
      <alignment horizontal="center" vertical="center" wrapText="1"/>
    </xf>
    <xf numFmtId="0" fontId="50" fillId="2" borderId="254" xfId="1" applyFont="1" applyFill="1" applyBorder="1" applyAlignment="1">
      <alignment horizontal="justify" vertical="center" wrapText="1"/>
    </xf>
    <xf numFmtId="0" fontId="50" fillId="2" borderId="255" xfId="1" applyFont="1" applyFill="1" applyBorder="1" applyAlignment="1">
      <alignment horizontal="justify" vertical="center" wrapText="1"/>
    </xf>
    <xf numFmtId="0" fontId="50" fillId="2" borderId="271" xfId="1" applyFont="1" applyFill="1" applyBorder="1" applyAlignment="1">
      <alignment horizontal="justify" vertical="center" wrapText="1"/>
    </xf>
    <xf numFmtId="0" fontId="50" fillId="2" borderId="252" xfId="1" applyFont="1" applyFill="1" applyBorder="1" applyAlignment="1">
      <alignment horizontal="justify" vertical="center" wrapText="1"/>
    </xf>
    <xf numFmtId="0" fontId="50" fillId="2" borderId="258" xfId="1" applyFont="1" applyFill="1" applyBorder="1" applyAlignment="1">
      <alignment horizontal="justify" vertical="center" wrapText="1"/>
    </xf>
    <xf numFmtId="0" fontId="50" fillId="2" borderId="259" xfId="1" applyFont="1" applyFill="1" applyBorder="1" applyAlignment="1">
      <alignment horizontal="justify" vertical="center" wrapText="1"/>
    </xf>
    <xf numFmtId="0" fontId="50" fillId="2" borderId="274" xfId="1" applyFont="1" applyFill="1" applyBorder="1" applyAlignment="1">
      <alignment horizontal="justify" vertical="center" wrapText="1"/>
    </xf>
    <xf numFmtId="0" fontId="38" fillId="32" borderId="275" xfId="0" applyFont="1" applyFill="1" applyBorder="1" applyAlignment="1">
      <alignment horizontal="center" vertical="center" wrapText="1"/>
    </xf>
    <xf numFmtId="0" fontId="99" fillId="40" borderId="275" xfId="1" applyFont="1" applyFill="1" applyBorder="1" applyAlignment="1">
      <alignment horizontal="center" vertical="center" wrapText="1"/>
    </xf>
    <xf numFmtId="0" fontId="99" fillId="40" borderId="14" xfId="1" applyFont="1" applyFill="1" applyBorder="1" applyAlignment="1">
      <alignment horizontal="center" vertical="center" wrapText="1"/>
    </xf>
    <xf numFmtId="0" fontId="29" fillId="34" borderId="143" xfId="1" applyFont="1" applyFill="1" applyBorder="1" applyAlignment="1">
      <alignment horizontal="center" vertical="center" wrapText="1"/>
    </xf>
    <xf numFmtId="0" fontId="29" fillId="34" borderId="215" xfId="1" applyFont="1" applyFill="1" applyBorder="1" applyAlignment="1">
      <alignment horizontal="center" vertical="center" wrapText="1"/>
    </xf>
    <xf numFmtId="0" fontId="38" fillId="32" borderId="215" xfId="0" applyFont="1" applyFill="1" applyBorder="1" applyAlignment="1">
      <alignment horizontal="center" vertical="center" wrapText="1"/>
    </xf>
    <xf numFmtId="0" fontId="38" fillId="32" borderId="216" xfId="0" applyFont="1" applyFill="1" applyBorder="1" applyAlignment="1">
      <alignment horizontal="center" vertical="center" wrapText="1"/>
    </xf>
    <xf numFmtId="0" fontId="41" fillId="34" borderId="215" xfId="1" applyFont="1" applyFill="1" applyBorder="1" applyAlignment="1">
      <alignment horizontal="center" vertical="center" wrapText="1"/>
    </xf>
    <xf numFmtId="14" fontId="35" fillId="2" borderId="143" xfId="1" applyNumberFormat="1" applyFont="1" applyFill="1" applyBorder="1" applyAlignment="1">
      <alignment horizontal="center" vertical="center" wrapText="1"/>
    </xf>
    <xf numFmtId="164" fontId="33" fillId="36" borderId="215" xfId="1" applyNumberFormat="1" applyFont="1" applyFill="1" applyBorder="1" applyAlignment="1">
      <alignment horizontal="center" vertical="center" wrapText="1"/>
    </xf>
    <xf numFmtId="9" fontId="21" fillId="35" borderId="215" xfId="3" applyFont="1" applyFill="1" applyBorder="1" applyAlignment="1">
      <alignment horizontal="center" vertical="center" wrapText="1"/>
    </xf>
    <xf numFmtId="0" fontId="22" fillId="0" borderId="216" xfId="1" applyFont="1" applyBorder="1" applyAlignment="1">
      <alignment horizontal="center" vertical="center"/>
    </xf>
    <xf numFmtId="9" fontId="21" fillId="55" borderId="215" xfId="3" applyFont="1" applyFill="1" applyBorder="1" applyAlignment="1">
      <alignment horizontal="center" vertical="center" wrapText="1"/>
    </xf>
    <xf numFmtId="14" fontId="33" fillId="2" borderId="143" xfId="1" applyNumberFormat="1" applyFont="1" applyFill="1" applyBorder="1" applyAlignment="1">
      <alignment horizontal="center" vertical="center" wrapText="1"/>
    </xf>
    <xf numFmtId="0" fontId="33" fillId="3" borderId="215" xfId="1" applyFont="1" applyFill="1" applyBorder="1" applyAlignment="1">
      <alignment horizontal="left" vertical="center" wrapText="1"/>
    </xf>
    <xf numFmtId="0" fontId="32" fillId="3" borderId="143" xfId="0" applyFont="1" applyFill="1" applyBorder="1" applyAlignment="1">
      <alignment horizontal="center" vertical="center" wrapText="1"/>
    </xf>
    <xf numFmtId="14" fontId="33" fillId="0" borderId="143" xfId="1" applyNumberFormat="1" applyFont="1" applyBorder="1" applyAlignment="1">
      <alignment horizontal="center" vertical="center" wrapText="1"/>
    </xf>
    <xf numFmtId="0" fontId="32" fillId="3" borderId="143" xfId="0" applyFont="1" applyFill="1" applyBorder="1" applyAlignment="1">
      <alignment horizontal="center" vertical="center"/>
    </xf>
    <xf numFmtId="0" fontId="35" fillId="2" borderId="143" xfId="1" applyFont="1" applyFill="1" applyBorder="1" applyAlignment="1">
      <alignment horizontal="center" vertical="center" wrapText="1"/>
    </xf>
    <xf numFmtId="14" fontId="35" fillId="2" borderId="261" xfId="1" applyNumberFormat="1" applyFont="1" applyFill="1" applyBorder="1" applyAlignment="1">
      <alignment horizontal="center" vertical="center" wrapText="1"/>
    </xf>
    <xf numFmtId="164" fontId="33" fillId="36" borderId="251" xfId="1" applyNumberFormat="1" applyFont="1" applyFill="1" applyBorder="1" applyAlignment="1">
      <alignment horizontal="center" vertical="center" wrapText="1"/>
    </xf>
    <xf numFmtId="9" fontId="34" fillId="6" borderId="251" xfId="1" applyNumberFormat="1" applyFont="1" applyFill="1" applyBorder="1" applyAlignment="1">
      <alignment horizontal="center" vertical="center" wrapText="1"/>
    </xf>
    <xf numFmtId="9" fontId="21" fillId="55" borderId="251" xfId="3" applyFont="1" applyFill="1" applyBorder="1" applyAlignment="1">
      <alignment horizontal="center" vertical="center" wrapText="1"/>
    </xf>
    <xf numFmtId="0" fontId="22" fillId="0" borderId="251" xfId="1" applyFont="1" applyBorder="1" applyAlignment="1">
      <alignment horizontal="center" vertical="center"/>
    </xf>
    <xf numFmtId="0" fontId="22" fillId="0" borderId="262" xfId="1" applyFont="1" applyBorder="1" applyAlignment="1">
      <alignment horizontal="center" vertical="center"/>
    </xf>
    <xf numFmtId="9" fontId="89" fillId="60" borderId="54" xfId="0" applyNumberFormat="1" applyFont="1" applyFill="1" applyBorder="1" applyAlignment="1">
      <alignment horizontal="center" vertical="center"/>
    </xf>
    <xf numFmtId="9" fontId="95" fillId="38" borderId="3" xfId="3" applyFont="1" applyFill="1" applyBorder="1" applyAlignment="1">
      <alignment horizontal="center" vertical="center"/>
    </xf>
    <xf numFmtId="9" fontId="19" fillId="38" borderId="275" xfId="3" applyFont="1" applyFill="1" applyBorder="1" applyAlignment="1">
      <alignment horizontal="center" vertical="center"/>
    </xf>
    <xf numFmtId="0" fontId="32" fillId="38" borderId="275" xfId="0" applyFont="1" applyFill="1" applyBorder="1" applyAlignment="1">
      <alignment vertical="center" wrapText="1"/>
    </xf>
    <xf numFmtId="9" fontId="32" fillId="3" borderId="275" xfId="0" applyNumberFormat="1" applyFont="1" applyFill="1" applyBorder="1" applyAlignment="1">
      <alignment horizontal="center" vertical="center"/>
    </xf>
    <xf numFmtId="9" fontId="127" fillId="60" borderId="14" xfId="0" applyNumberFormat="1" applyFont="1" applyFill="1" applyBorder="1" applyAlignment="1">
      <alignment horizontal="center" vertical="center"/>
    </xf>
    <xf numFmtId="9" fontId="35" fillId="38" borderId="251" xfId="3" applyFont="1" applyFill="1" applyBorder="1" applyAlignment="1">
      <alignment horizontal="center" vertical="center"/>
    </xf>
    <xf numFmtId="9" fontId="35" fillId="38" borderId="251" xfId="3" applyFont="1" applyFill="1" applyBorder="1" applyAlignment="1">
      <alignment horizontal="justify" vertical="center"/>
    </xf>
    <xf numFmtId="9" fontId="32" fillId="3" borderId="251" xfId="0" applyNumberFormat="1" applyFont="1" applyFill="1" applyBorder="1" applyAlignment="1">
      <alignment horizontal="center" vertical="center"/>
    </xf>
    <xf numFmtId="9" fontId="127" fillId="60" borderId="262" xfId="0" applyNumberFormat="1" applyFont="1" applyFill="1" applyBorder="1" applyAlignment="1">
      <alignment horizontal="center" vertical="center"/>
    </xf>
    <xf numFmtId="0" fontId="100" fillId="3" borderId="215" xfId="0" applyFont="1" applyFill="1" applyBorder="1" applyAlignment="1">
      <alignment horizontal="justify" vertical="center" wrapText="1"/>
    </xf>
    <xf numFmtId="0" fontId="19" fillId="3" borderId="215" xfId="0" applyFont="1" applyFill="1" applyBorder="1" applyAlignment="1">
      <alignment horizontal="justify" vertical="center" wrapText="1"/>
    </xf>
    <xf numFmtId="0" fontId="100" fillId="3" borderId="216" xfId="0" applyFont="1" applyFill="1" applyBorder="1" applyAlignment="1">
      <alignment horizontal="justify" vertical="center" wrapText="1"/>
    </xf>
    <xf numFmtId="0" fontId="33" fillId="0" borderId="213" xfId="1" applyFont="1" applyFill="1" applyBorder="1" applyAlignment="1">
      <alignment horizontal="justify" vertical="center" wrapText="1"/>
    </xf>
    <xf numFmtId="0" fontId="100" fillId="0" borderId="248" xfId="0" applyFont="1" applyFill="1" applyBorder="1" applyAlignment="1">
      <alignment horizontal="justify" vertical="center" wrapText="1"/>
    </xf>
    <xf numFmtId="0" fontId="29" fillId="34" borderId="276" xfId="1" applyFont="1" applyFill="1" applyBorder="1" applyAlignment="1">
      <alignment horizontal="center" vertical="center" wrapText="1"/>
    </xf>
    <xf numFmtId="0" fontId="41" fillId="34" borderId="258" xfId="1" applyFont="1" applyFill="1" applyBorder="1" applyAlignment="1">
      <alignment horizontal="center" vertical="center" wrapText="1"/>
    </xf>
    <xf numFmtId="9" fontId="21" fillId="55" borderId="252" xfId="3" applyFont="1" applyFill="1" applyBorder="1" applyAlignment="1">
      <alignment horizontal="center" vertical="center" wrapText="1"/>
    </xf>
    <xf numFmtId="9" fontId="21" fillId="55" borderId="257" xfId="3" applyFont="1" applyFill="1" applyBorder="1" applyAlignment="1">
      <alignment horizontal="center" vertical="center" wrapText="1"/>
    </xf>
    <xf numFmtId="0" fontId="100" fillId="0" borderId="143" xfId="0" applyFont="1" applyFill="1" applyBorder="1" applyAlignment="1">
      <alignment horizontal="justify" vertical="center" wrapText="1"/>
    </xf>
    <xf numFmtId="0" fontId="33" fillId="0" borderId="257" xfId="1" applyFont="1" applyFill="1" applyBorder="1" applyAlignment="1">
      <alignment horizontal="justify" vertical="center"/>
    </xf>
    <xf numFmtId="0" fontId="33" fillId="0" borderId="250" xfId="1" applyFont="1" applyFill="1" applyBorder="1" applyAlignment="1">
      <alignment horizontal="justify" vertical="center"/>
    </xf>
    <xf numFmtId="0" fontId="100" fillId="0" borderId="257" xfId="0" applyFont="1" applyFill="1" applyBorder="1" applyAlignment="1">
      <alignment horizontal="justify" vertical="center" wrapText="1"/>
    </xf>
    <xf numFmtId="0" fontId="100" fillId="0" borderId="270" xfId="0" applyFont="1" applyFill="1" applyBorder="1" applyAlignment="1">
      <alignment horizontal="justify" vertical="center" wrapText="1"/>
    </xf>
    <xf numFmtId="0" fontId="38" fillId="32" borderId="143" xfId="0" applyFont="1" applyFill="1" applyBorder="1" applyAlignment="1">
      <alignment horizontal="center" vertical="center" wrapText="1"/>
    </xf>
    <xf numFmtId="0" fontId="33" fillId="0" borderId="215" xfId="1" applyFont="1" applyFill="1" applyBorder="1" applyAlignment="1">
      <alignment horizontal="justify" vertical="center" wrapText="1"/>
    </xf>
    <xf numFmtId="0" fontId="33" fillId="0" borderId="215" xfId="1" applyFont="1" applyFill="1" applyBorder="1" applyAlignment="1">
      <alignment horizontal="justify" vertical="center"/>
    </xf>
    <xf numFmtId="0" fontId="100" fillId="0" borderId="215" xfId="0" applyFont="1" applyFill="1" applyBorder="1" applyAlignment="1">
      <alignment horizontal="justify" vertical="center" wrapText="1"/>
    </xf>
    <xf numFmtId="0" fontId="100" fillId="0" borderId="216" xfId="0" applyFont="1" applyFill="1" applyBorder="1" applyAlignment="1">
      <alignment horizontal="justify" vertical="center" wrapText="1"/>
    </xf>
    <xf numFmtId="0" fontId="38" fillId="0" borderId="143" xfId="0" applyFont="1" applyFill="1" applyBorder="1" applyAlignment="1">
      <alignment horizontal="center" vertical="center" wrapText="1"/>
    </xf>
    <xf numFmtId="0" fontId="38" fillId="0" borderId="215" xfId="0" applyFont="1" applyFill="1" applyBorder="1" applyAlignment="1">
      <alignment horizontal="center" vertical="center" wrapText="1"/>
    </xf>
    <xf numFmtId="0" fontId="38" fillId="0" borderId="216" xfId="0" applyFont="1" applyFill="1" applyBorder="1" applyAlignment="1">
      <alignment horizontal="center" vertical="center" wrapText="1"/>
    </xf>
    <xf numFmtId="0" fontId="38" fillId="0" borderId="143" xfId="0" applyFont="1" applyFill="1" applyBorder="1" applyAlignment="1">
      <alignment horizontal="center" vertical="center"/>
    </xf>
    <xf numFmtId="0" fontId="38" fillId="0" borderId="215" xfId="0" applyFont="1" applyFill="1" applyBorder="1" applyAlignment="1">
      <alignment horizontal="center" vertical="center"/>
    </xf>
    <xf numFmtId="0" fontId="38" fillId="0" borderId="216" xfId="0" applyFont="1" applyFill="1" applyBorder="1" applyAlignment="1">
      <alignment horizontal="center" vertical="center"/>
    </xf>
    <xf numFmtId="0" fontId="32" fillId="0" borderId="215" xfId="0" applyFont="1" applyFill="1" applyBorder="1" applyAlignment="1">
      <alignment horizontal="justify" vertical="center" wrapText="1"/>
    </xf>
    <xf numFmtId="0" fontId="32" fillId="0" borderId="216" xfId="0" applyFont="1" applyFill="1" applyBorder="1" applyAlignment="1">
      <alignment horizontal="justify" vertical="center" wrapText="1"/>
    </xf>
    <xf numFmtId="0" fontId="32" fillId="0" borderId="143" xfId="0" applyFont="1" applyFill="1" applyBorder="1" applyAlignment="1">
      <alignment horizontal="justify" vertical="center" wrapText="1"/>
    </xf>
    <xf numFmtId="0" fontId="32" fillId="0" borderId="215" xfId="0" applyFont="1" applyFill="1" applyBorder="1" applyAlignment="1">
      <alignment horizontal="justify" vertical="center"/>
    </xf>
    <xf numFmtId="0" fontId="32" fillId="0" borderId="261" xfId="0" applyFont="1" applyFill="1" applyBorder="1" applyAlignment="1">
      <alignment horizontal="justify" vertical="center" wrapText="1"/>
    </xf>
    <xf numFmtId="0" fontId="32" fillId="0" borderId="251" xfId="0" applyFont="1" applyFill="1" applyBorder="1" applyAlignment="1">
      <alignment horizontal="justify" vertical="center" wrapText="1"/>
    </xf>
    <xf numFmtId="0" fontId="32" fillId="0" borderId="251" xfId="0" applyFont="1" applyFill="1" applyBorder="1" applyAlignment="1">
      <alignment horizontal="justify" vertical="center"/>
    </xf>
    <xf numFmtId="0" fontId="32" fillId="0" borderId="262" xfId="0" applyFont="1" applyFill="1" applyBorder="1" applyAlignment="1">
      <alignment horizontal="justify" vertical="center" wrapText="1"/>
    </xf>
    <xf numFmtId="0" fontId="32" fillId="0" borderId="45" xfId="0" applyFont="1" applyFill="1" applyBorder="1" applyAlignment="1">
      <alignment horizontal="justify" vertical="center" wrapText="1"/>
    </xf>
    <xf numFmtId="0" fontId="32" fillId="0" borderId="54" xfId="0" applyFont="1" applyFill="1" applyBorder="1" applyAlignment="1">
      <alignment horizontal="justify" vertical="center" wrapText="1"/>
    </xf>
    <xf numFmtId="0" fontId="32" fillId="0" borderId="54" xfId="0" applyFont="1" applyFill="1" applyBorder="1" applyAlignment="1">
      <alignment horizontal="justify" vertical="center"/>
    </xf>
    <xf numFmtId="0" fontId="32" fillId="0" borderId="44" xfId="0" applyFont="1" applyFill="1" applyBorder="1" applyAlignment="1">
      <alignment horizontal="justify" vertical="center" wrapText="1"/>
    </xf>
    <xf numFmtId="0" fontId="32" fillId="0" borderId="189" xfId="0" applyFont="1" applyFill="1" applyBorder="1" applyAlignment="1">
      <alignment horizontal="justify" vertical="center" wrapText="1"/>
    </xf>
    <xf numFmtId="0" fontId="32" fillId="0" borderId="216" xfId="0" applyFont="1" applyFill="1" applyBorder="1" applyAlignment="1">
      <alignment horizontal="justify" vertical="center"/>
    </xf>
    <xf numFmtId="0" fontId="134" fillId="0" borderId="215" xfId="4" applyFont="1" applyFill="1" applyBorder="1" applyAlignment="1">
      <alignment horizontal="justify" vertical="center" wrapText="1"/>
    </xf>
    <xf numFmtId="0" fontId="32" fillId="0" borderId="4" xfId="0" applyFont="1" applyFill="1" applyBorder="1" applyAlignment="1">
      <alignment horizontal="justify" vertical="center" wrapText="1"/>
    </xf>
    <xf numFmtId="0" fontId="32" fillId="0" borderId="18" xfId="0" applyFont="1" applyFill="1" applyBorder="1" applyAlignment="1">
      <alignment horizontal="justify" vertical="center" wrapText="1"/>
    </xf>
    <xf numFmtId="0" fontId="32" fillId="0" borderId="20" xfId="0" applyFont="1" applyFill="1" applyBorder="1" applyAlignment="1">
      <alignment horizontal="justify" vertical="center" wrapText="1"/>
    </xf>
    <xf numFmtId="9" fontId="46" fillId="32" borderId="3" xfId="3" applyFont="1" applyFill="1" applyBorder="1" applyAlignment="1">
      <alignment horizontal="center" vertical="center"/>
    </xf>
    <xf numFmtId="9" fontId="46" fillId="32" borderId="275" xfId="3" applyFont="1" applyFill="1" applyBorder="1" applyAlignment="1">
      <alignment horizontal="center" vertical="center"/>
    </xf>
    <xf numFmtId="9" fontId="46" fillId="32" borderId="275" xfId="3" applyFont="1" applyFill="1" applyBorder="1" applyAlignment="1">
      <alignment horizontal="center" vertical="center" wrapText="1"/>
    </xf>
    <xf numFmtId="9" fontId="46" fillId="32" borderId="14" xfId="3" applyFont="1" applyFill="1" applyBorder="1" applyAlignment="1">
      <alignment horizontal="center" vertical="center"/>
    </xf>
    <xf numFmtId="9" fontId="46" fillId="32" borderId="143" xfId="3" applyFont="1" applyFill="1" applyBorder="1" applyAlignment="1">
      <alignment horizontal="center" vertical="center"/>
    </xf>
    <xf numFmtId="9" fontId="46" fillId="32" borderId="215" xfId="3" applyFont="1" applyFill="1" applyBorder="1" applyAlignment="1">
      <alignment horizontal="center" vertical="center"/>
    </xf>
    <xf numFmtId="9" fontId="46" fillId="32" borderId="215" xfId="3" applyFont="1" applyFill="1" applyBorder="1" applyAlignment="1">
      <alignment horizontal="center" vertical="center" wrapText="1"/>
    </xf>
    <xf numFmtId="9" fontId="46" fillId="32" borderId="215" xfId="3" applyFont="1" applyFill="1" applyBorder="1" applyAlignment="1">
      <alignment horizontal="center" vertical="center" wrapText="1"/>
    </xf>
    <xf numFmtId="9" fontId="46" fillId="32" borderId="216" xfId="3" applyFont="1" applyFill="1" applyBorder="1" applyAlignment="1">
      <alignment horizontal="center" vertical="center" wrapText="1"/>
    </xf>
    <xf numFmtId="9" fontId="35" fillId="38" borderId="143" xfId="3" applyFont="1" applyFill="1" applyBorder="1" applyAlignment="1">
      <alignment horizontal="center" vertical="center" wrapText="1"/>
    </xf>
    <xf numFmtId="9" fontId="35" fillId="38" borderId="215" xfId="3" applyFont="1" applyFill="1" applyBorder="1" applyAlignment="1">
      <alignment horizontal="center" vertical="center" wrapText="1"/>
    </xf>
    <xf numFmtId="9" fontId="35" fillId="38" borderId="261" xfId="3" applyFont="1" applyFill="1" applyBorder="1" applyAlignment="1">
      <alignment horizontal="center" vertical="center" wrapText="1"/>
    </xf>
    <xf numFmtId="9" fontId="35" fillId="38" borderId="251" xfId="3" applyFont="1" applyFill="1" applyBorder="1" applyAlignment="1">
      <alignment horizontal="center" vertical="center" wrapText="1"/>
    </xf>
    <xf numFmtId="9" fontId="35" fillId="0" borderId="251" xfId="3" applyFont="1" applyFill="1" applyBorder="1" applyAlignment="1">
      <alignment horizontal="center" vertical="center"/>
    </xf>
    <xf numFmtId="0" fontId="101" fillId="31" borderId="45" xfId="0" applyFont="1" applyFill="1" applyBorder="1" applyAlignment="1">
      <alignment horizontal="center" vertical="center"/>
    </xf>
    <xf numFmtId="0" fontId="101" fillId="31" borderId="189" xfId="0" applyFont="1" applyFill="1" applyBorder="1" applyAlignment="1">
      <alignment horizontal="center" vertical="center"/>
    </xf>
    <xf numFmtId="0" fontId="101" fillId="31" borderId="189" xfId="0" applyFont="1" applyFill="1" applyBorder="1" applyAlignment="1">
      <alignment horizontal="center" vertical="center"/>
    </xf>
    <xf numFmtId="0" fontId="101" fillId="31" borderId="4" xfId="0" applyFont="1" applyFill="1" applyBorder="1" applyAlignment="1">
      <alignment horizontal="center" vertical="center"/>
    </xf>
    <xf numFmtId="0" fontId="22" fillId="0" borderId="143" xfId="1" applyFont="1" applyFill="1" applyBorder="1" applyAlignment="1">
      <alignment horizontal="center" vertical="center"/>
    </xf>
    <xf numFmtId="9" fontId="89" fillId="60" borderId="123" xfId="3" applyFont="1" applyFill="1" applyBorder="1" applyAlignment="1">
      <alignment horizontal="center" vertical="center"/>
    </xf>
    <xf numFmtId="0" fontId="88" fillId="38" borderId="55" xfId="1" applyFont="1" applyFill="1" applyBorder="1" applyAlignment="1">
      <alignment horizontal="center" vertical="center"/>
    </xf>
    <xf numFmtId="0" fontId="100" fillId="0" borderId="213" xfId="0" applyFont="1" applyFill="1" applyBorder="1" applyAlignment="1">
      <alignment horizontal="justify" vertical="center" wrapText="1"/>
    </xf>
    <xf numFmtId="0" fontId="33" fillId="0" borderId="257" xfId="1" applyFont="1" applyFill="1" applyBorder="1" applyAlignment="1">
      <alignment horizontal="justify" vertical="center" wrapText="1"/>
    </xf>
    <xf numFmtId="0" fontId="33" fillId="0" borderId="250" xfId="1" applyFont="1" applyFill="1" applyBorder="1" applyAlignment="1">
      <alignment horizontal="justify" vertical="center" wrapText="1"/>
    </xf>
    <xf numFmtId="0" fontId="100" fillId="0" borderId="250" xfId="0" applyFont="1" applyFill="1" applyBorder="1" applyAlignment="1">
      <alignment horizontal="justify" vertical="center" wrapText="1"/>
    </xf>
    <xf numFmtId="0" fontId="32" fillId="0" borderId="262" xfId="0" applyFont="1" applyFill="1" applyBorder="1" applyAlignment="1">
      <alignment horizontal="justify" vertical="center"/>
    </xf>
    <xf numFmtId="9" fontId="19" fillId="38" borderId="3" xfId="3" applyFont="1" applyFill="1" applyBorder="1" applyAlignment="1">
      <alignment horizontal="center" vertical="center"/>
    </xf>
    <xf numFmtId="9" fontId="32" fillId="38" borderId="13" xfId="3" applyFont="1" applyFill="1" applyBorder="1" applyAlignment="1">
      <alignment horizontal="left" vertical="center" wrapText="1"/>
    </xf>
    <xf numFmtId="0" fontId="35" fillId="0" borderId="215" xfId="1" applyFont="1" applyFill="1" applyBorder="1" applyAlignment="1">
      <alignment horizontal="justify" vertical="center" wrapText="1"/>
    </xf>
    <xf numFmtId="0" fontId="35" fillId="0" borderId="215" xfId="1" applyFont="1" applyFill="1" applyBorder="1" applyAlignment="1">
      <alignment horizontal="justify" vertical="center"/>
    </xf>
    <xf numFmtId="0" fontId="33" fillId="0" borderId="216" xfId="1" applyFont="1" applyFill="1" applyBorder="1" applyAlignment="1">
      <alignment horizontal="justify" vertical="center" wrapText="1"/>
    </xf>
    <xf numFmtId="0" fontId="33" fillId="0" borderId="251" xfId="1" applyFont="1" applyFill="1" applyBorder="1" applyAlignment="1">
      <alignment horizontal="justify" vertical="center" wrapText="1"/>
    </xf>
    <xf numFmtId="0" fontId="33" fillId="0" borderId="251" xfId="1" applyFont="1" applyFill="1" applyBorder="1" applyAlignment="1">
      <alignment horizontal="justify" vertical="center"/>
    </xf>
    <xf numFmtId="0" fontId="33" fillId="0" borderId="258" xfId="1" applyFont="1" applyFill="1" applyBorder="1" applyAlignment="1">
      <alignment horizontal="justify" vertical="center" wrapText="1"/>
    </xf>
    <xf numFmtId="0" fontId="33" fillId="0" borderId="259" xfId="1" applyFont="1" applyFill="1" applyBorder="1" applyAlignment="1">
      <alignment horizontal="justify" vertical="center"/>
    </xf>
    <xf numFmtId="0" fontId="33" fillId="0" borderId="260" xfId="1" applyFont="1" applyFill="1" applyBorder="1" applyAlignment="1">
      <alignment horizontal="justify" vertical="center"/>
    </xf>
    <xf numFmtId="0" fontId="33" fillId="0" borderId="262" xfId="1" applyFont="1" applyFill="1" applyBorder="1" applyAlignment="1">
      <alignment horizontal="justify" vertical="center" wrapText="1"/>
    </xf>
  </cellXfs>
  <cellStyles count="9">
    <cellStyle name="Hipervínculo" xfId="4" builtinId="8"/>
    <cellStyle name="Hyperlink" xfId="8" xr:uid="{00000000-0005-0000-0000-000001000000}"/>
    <cellStyle name="Normal" xfId="0" builtinId="0"/>
    <cellStyle name="Normal 10" xfId="5" xr:uid="{00000000-0005-0000-0000-000003000000}"/>
    <cellStyle name="Normal 2" xfId="1" xr:uid="{00000000-0005-0000-0000-000004000000}"/>
    <cellStyle name="Normal 2 3" xfId="6" xr:uid="{00000000-0005-0000-0000-000005000000}"/>
    <cellStyle name="Normal 3" xfId="2" xr:uid="{00000000-0005-0000-0000-000006000000}"/>
    <cellStyle name="Porcentaje" xfId="3" builtinId="5"/>
    <cellStyle name="Porcentaje 2" xfId="7" xr:uid="{00000000-0005-0000-0000-000008000000}"/>
  </cellStyles>
  <dxfs count="129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FF0000"/>
        </patternFill>
      </fill>
    </dxf>
    <dxf>
      <fill>
        <patternFill>
          <bgColor rgb="FF00B0F0"/>
        </patternFill>
      </fill>
    </dxf>
    <dxf>
      <fill>
        <patternFill>
          <bgColor rgb="FF0070C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F9933"/>
      <color rgb="FFBB2CD8"/>
      <color rgb="FF8C1EA2"/>
      <color rgb="FFAA72D4"/>
      <color rgb="FFB0F0B3"/>
      <color rgb="FFFCDDC4"/>
      <color rgb="FF9F5FCF"/>
      <color rgb="FF666699"/>
      <color rgb="FF009999"/>
      <color rgb="FFBEA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571499</xdr:colOff>
      <xdr:row>25</xdr:row>
      <xdr:rowOff>90712</xdr:rowOff>
    </xdr:from>
    <xdr:to>
      <xdr:col>5</xdr:col>
      <xdr:colOff>2367642</xdr:colOff>
      <xdr:row>25</xdr:row>
      <xdr:rowOff>571499</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12563474" y="17778637"/>
          <a:ext cx="1796143" cy="480787"/>
        </a:xfrm>
        <a:prstGeom prst="rect">
          <a:avLst/>
        </a:prstGeom>
        <a:noFill/>
        <a:ln w="9525">
          <a:solidFill>
            <a:schemeClr val="accent1"/>
          </a:solidFill>
          <a:miter lim="800000"/>
          <a:headEnd/>
          <a:tailEnd/>
        </a:ln>
      </xdr:spPr>
    </xdr:pic>
    <xdr:clientData/>
  </xdr:twoCellAnchor>
  <xdr:twoCellAnchor editAs="oneCell">
    <xdr:from>
      <xdr:col>4</xdr:col>
      <xdr:colOff>1292680</xdr:colOff>
      <xdr:row>2</xdr:row>
      <xdr:rowOff>122462</xdr:rowOff>
    </xdr:from>
    <xdr:to>
      <xdr:col>5</xdr:col>
      <xdr:colOff>346225</xdr:colOff>
      <xdr:row>2</xdr:row>
      <xdr:rowOff>557891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bwMode="auto">
        <a:xfrm>
          <a:off x="10684330" y="751112"/>
          <a:ext cx="1653870" cy="435429"/>
        </a:xfrm>
        <a:prstGeom prst="rect">
          <a:avLst/>
        </a:prstGeom>
        <a:noFill/>
        <a:ln w="9525">
          <a:solidFill>
            <a:schemeClr val="accent1"/>
          </a:solidFill>
          <a:miter lim="800000"/>
          <a:headEnd/>
          <a:tailEnd/>
        </a:ln>
      </xdr:spPr>
    </xdr:pic>
    <xdr:clientData/>
  </xdr:twoCellAnchor>
  <xdr:twoCellAnchor editAs="oneCell">
    <xdr:from>
      <xdr:col>5</xdr:col>
      <xdr:colOff>190499</xdr:colOff>
      <xdr:row>45</xdr:row>
      <xdr:rowOff>120647</xdr:rowOff>
    </xdr:from>
    <xdr:to>
      <xdr:col>5</xdr:col>
      <xdr:colOff>1621970</xdr:colOff>
      <xdr:row>45</xdr:row>
      <xdr:rowOff>449036</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12182474" y="26047697"/>
          <a:ext cx="1431471" cy="328389"/>
        </a:xfrm>
        <a:prstGeom prst="rect">
          <a:avLst/>
        </a:prstGeom>
        <a:noFill/>
        <a:ln w="9525">
          <a:solidFill>
            <a:schemeClr val="accent1"/>
          </a:solidFill>
          <a:miter lim="800000"/>
          <a:headEnd/>
          <a:tailEnd/>
        </a:ln>
      </xdr:spPr>
    </xdr:pic>
    <xdr:clientData/>
  </xdr:twoCellAnchor>
  <xdr:twoCellAnchor editAs="oneCell">
    <xdr:from>
      <xdr:col>5</xdr:col>
      <xdr:colOff>190499</xdr:colOff>
      <xdr:row>70</xdr:row>
      <xdr:rowOff>163286</xdr:rowOff>
    </xdr:from>
    <xdr:to>
      <xdr:col>5</xdr:col>
      <xdr:colOff>1619250</xdr:colOff>
      <xdr:row>70</xdr:row>
      <xdr:rowOff>585108</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a:stretch>
          <a:fillRect/>
        </a:stretch>
      </xdr:blipFill>
      <xdr:spPr bwMode="auto">
        <a:xfrm>
          <a:off x="12182474" y="42901961"/>
          <a:ext cx="1428751" cy="421822"/>
        </a:xfrm>
        <a:prstGeom prst="rect">
          <a:avLst/>
        </a:prstGeom>
        <a:noFill/>
        <a:ln w="9525">
          <a:solidFill>
            <a:schemeClr val="accent1"/>
          </a:solidFill>
          <a:miter lim="800000"/>
          <a:headEnd/>
          <a:tailEnd/>
        </a:ln>
      </xdr:spPr>
    </xdr:pic>
    <xdr:clientData/>
  </xdr:twoCellAnchor>
  <xdr:twoCellAnchor editAs="oneCell">
    <xdr:from>
      <xdr:col>4</xdr:col>
      <xdr:colOff>1020536</xdr:colOff>
      <xdr:row>100</xdr:row>
      <xdr:rowOff>13608</xdr:rowOff>
    </xdr:from>
    <xdr:to>
      <xdr:col>5</xdr:col>
      <xdr:colOff>303441</xdr:colOff>
      <xdr:row>100</xdr:row>
      <xdr:rowOff>530679</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rcRect/>
        <a:stretch>
          <a:fillRect/>
        </a:stretch>
      </xdr:blipFill>
      <xdr:spPr bwMode="auto">
        <a:xfrm>
          <a:off x="10412186" y="70393833"/>
          <a:ext cx="1883230" cy="517071"/>
        </a:xfrm>
        <a:prstGeom prst="rect">
          <a:avLst/>
        </a:prstGeom>
        <a:noFill/>
        <a:ln w="9525">
          <a:solidFill>
            <a:schemeClr val="accent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76</xdr:col>
      <xdr:colOff>285749</xdr:colOff>
      <xdr:row>1</xdr:row>
      <xdr:rowOff>127000</xdr:rowOff>
    </xdr:from>
    <xdr:ext cx="3413126" cy="1127125"/>
    <xdr:pic>
      <xdr:nvPicPr>
        <xdr:cNvPr id="12" name="11 Imagen">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srcRect/>
        <a:stretch>
          <a:fillRect/>
        </a:stretch>
      </xdr:blipFill>
      <xdr:spPr bwMode="auto">
        <a:xfrm>
          <a:off x="24145874" y="285750"/>
          <a:ext cx="3413126" cy="1127125"/>
        </a:xfrm>
        <a:prstGeom prst="rect">
          <a:avLst/>
        </a:prstGeom>
        <a:noFill/>
        <a:ln w="9525">
          <a:solidFill>
            <a:schemeClr val="accent1"/>
          </a:solid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502012</xdr:colOff>
      <xdr:row>1</xdr:row>
      <xdr:rowOff>133804</xdr:rowOff>
    </xdr:from>
    <xdr:to>
      <xdr:col>3</xdr:col>
      <xdr:colOff>1895982</xdr:colOff>
      <xdr:row>3</xdr:row>
      <xdr:rowOff>385986</xdr:rowOff>
    </xdr:to>
    <xdr:pic>
      <xdr:nvPicPr>
        <xdr:cNvPr id="2" name="image00.png">
          <a:extLst>
            <a:ext uri="{FF2B5EF4-FFF2-40B4-BE49-F238E27FC236}">
              <a16:creationId xmlns:a16="http://schemas.microsoft.com/office/drawing/2014/main" id="{00000000-0008-0000-0200-0000020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87" y="286204"/>
          <a:ext cx="3994295" cy="1204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13</xdr:col>
      <xdr:colOff>596447</xdr:colOff>
      <xdr:row>1</xdr:row>
      <xdr:rowOff>36287</xdr:rowOff>
    </xdr:from>
    <xdr:to>
      <xdr:col>15</xdr:col>
      <xdr:colOff>100912</xdr:colOff>
      <xdr:row>3</xdr:row>
      <xdr:rowOff>334284</xdr:rowOff>
    </xdr:to>
    <xdr:pic>
      <xdr:nvPicPr>
        <xdr:cNvPr id="3" name="image01.png">
          <a:extLst>
            <a:ext uri="{FF2B5EF4-FFF2-40B4-BE49-F238E27FC236}">
              <a16:creationId xmlns:a16="http://schemas.microsoft.com/office/drawing/2014/main" id="{00000000-0008-0000-0200-0000030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94522" y="188687"/>
          <a:ext cx="1819040" cy="1250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lapa\Downloads\MATRIZ%20INSTITUCIONAL%20DE%20RIESGOS%20DE%20CORRUPCIO&#769;N%20-%20SUBR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eencisog\Desktop\ESCRITORIO\2.%20RIESGOS%202022\2.%20MATRICES%20DE%20RIESGOS%202022\2.%20JURIDICA\MATRIZ%20INSTITUCIONAL%20DE%20RIESGO%20CORRUPCI&#211;N%20-%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eencisog\Desktop\ESCRITORIO\2.%20RIESGOS%202022\2.%20MATRICES%20DE%20RIESGOS%202022\8.%20GESTI&#211;N%20DEL%20RIESGO\MATRIZ%20INSTITUCIONAL%20DE%20RIESGOS%20DE%20CORRUPCI&#211;N%20-%20G%20RIESG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oeencisog\Desktop\ESCRITORIO\2.%20RIESGOS%202022\2.%20MATRICES%20DE%20RIESGOS%202022\15.%20CONTRATACI&#211;N\MATRIZ%20INSTITUCIONAL%20DE%20RIESGOS%20DE%20CORRUPCI&#211;N%20-%20CONTRATACI&#211;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eencisog\Desktop\ESCRITORIO\2.%20RIESGOS%202022\2.%20MATRICES%20DE%20RIESGOS%202022\13.%20TICS\MATRIZ%20INSTUCIONAL%20DE%20RIESGOS%20DE%20CORRUPCI&#211;N%20-%20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sheetData sheetId="1"/>
      <sheetData sheetId="2"/>
      <sheetData sheetId="3"/>
      <sheetData sheetId="4"/>
      <sheetData sheetId="5"/>
      <sheetData sheetId="6"/>
      <sheetData sheetId="7"/>
      <sheetData sheetId="8"/>
      <sheetData sheetId="9"/>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MANEJO INADECUADO "/>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CONTEXTO ESTRATÉGICO"/>
      <sheetName val="2. CONTEXTO POR PROCESO DOFA"/>
      <sheetName val="3. MATRIZ DE RIESGOS"/>
      <sheetName val="PROBABILIDAD - IMPACTO"/>
      <sheetName val="CALIFICACIÓN DE LOS CONTROLES"/>
      <sheetName val="CALIFI DE LOS CONTROL I SEM "/>
      <sheetName val="CALIFI DE LOS CONTROL II SEM "/>
      <sheetName val="4. PROBABILIDAD e IMPACTO"/>
      <sheetName val="4. PROBABILIDAD E IMPACTO C."/>
      <sheetName val="Listas"/>
      <sheetName val="5. MAPA DE CAL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E3">
            <v>1</v>
          </cell>
          <cell r="F3" t="str">
            <v>MUY ALTA 
Se espera que el evento ocurra en la mayoría de las circunstancias.</v>
          </cell>
        </row>
        <row r="4">
          <cell r="E4">
            <v>0.8</v>
          </cell>
          <cell r="F4" t="str">
            <v>ALTA
Es viable que el evento ocurra en la mayoria de las circunstancias.</v>
          </cell>
        </row>
        <row r="5">
          <cell r="E5">
            <v>0.6</v>
          </cell>
          <cell r="F5" t="str">
            <v>MEDIA
El evento podrá ocurrir en algún momento.</v>
          </cell>
        </row>
        <row r="6">
          <cell r="E6">
            <v>0.4</v>
          </cell>
          <cell r="F6" t="str">
            <v>BAJA
El evento puede ocurrir en algún momento.</v>
          </cell>
        </row>
        <row r="7">
          <cell r="E7">
            <v>0.2</v>
          </cell>
          <cell r="F7" t="str">
            <v>MUY BAJA
El evento puede ocurrir solo en circuntancias excepcionales (poco comunes o anormales).</v>
          </cell>
        </row>
        <row r="20">
          <cell r="E20" t="str">
            <v>20%
No se a presentado en los últimos 5 años.</v>
          </cell>
          <cell r="F20">
            <v>0.2</v>
          </cell>
        </row>
        <row r="21">
          <cell r="E21" t="str">
            <v>40%
Al menos 1 vez en los últimos 5 años.</v>
          </cell>
          <cell r="F21">
            <v>0.4</v>
          </cell>
        </row>
        <row r="22">
          <cell r="E22" t="str">
            <v>60%
Al menos 1 vez en los últimos 2 años.</v>
          </cell>
          <cell r="F22">
            <v>0.6</v>
          </cell>
        </row>
        <row r="23">
          <cell r="E23" t="str">
            <v>80%
Al menos 1 vez en el último año.</v>
          </cell>
          <cell r="F23">
            <v>0.8</v>
          </cell>
        </row>
        <row r="24">
          <cell r="E24" t="str">
            <v>100%
Mas de 1 vez al año.</v>
          </cell>
          <cell r="F24">
            <v>1</v>
          </cell>
        </row>
        <row r="28">
          <cell r="E28" t="str">
            <v>CASTROFICO 
100%</v>
          </cell>
          <cell r="F28">
            <v>1</v>
          </cell>
        </row>
        <row r="29">
          <cell r="E29" t="str">
            <v>MAYOR 
80%</v>
          </cell>
          <cell r="F29">
            <v>0.8</v>
          </cell>
        </row>
        <row r="30">
          <cell r="E30" t="str">
            <v>MODERADO 
60%</v>
          </cell>
          <cell r="F30">
            <v>0.6</v>
          </cell>
        </row>
        <row r="31">
          <cell r="E31" t="str">
            <v>MENOR 
40%</v>
          </cell>
          <cell r="F31">
            <v>0.4</v>
          </cell>
        </row>
        <row r="32">
          <cell r="E32" t="str">
            <v>LEVE 
20%</v>
          </cell>
          <cell r="F32">
            <v>0.2</v>
          </cell>
        </row>
        <row r="33">
          <cell r="E33" t="str">
            <v>1 - 5 (CORRUPCIÓN)</v>
          </cell>
          <cell r="F33">
            <v>0.6</v>
          </cell>
        </row>
        <row r="34">
          <cell r="E34" t="str">
            <v>6 - 11 (CORRUPCIÓN)</v>
          </cell>
          <cell r="F34">
            <v>0.8</v>
          </cell>
        </row>
        <row r="35">
          <cell r="E35" t="str">
            <v>12 - 19 (CORRUPCIÓN)</v>
          </cell>
          <cell r="F35">
            <v>1</v>
          </cell>
        </row>
        <row r="112">
          <cell r="D112" t="str">
            <v>R.INHERENTE
25</v>
          </cell>
          <cell r="E112">
            <v>25</v>
          </cell>
          <cell r="F112" t="str">
            <v>R.RESIDUAL
25</v>
          </cell>
          <cell r="G112">
            <v>25</v>
          </cell>
        </row>
        <row r="113">
          <cell r="D113" t="str">
            <v>R.INHERENTE
24</v>
          </cell>
          <cell r="E113">
            <v>24</v>
          </cell>
          <cell r="F113" t="str">
            <v>R.RESIDUAL
24</v>
          </cell>
          <cell r="G113">
            <v>24</v>
          </cell>
        </row>
        <row r="114">
          <cell r="D114" t="str">
            <v>R.INHERENTE
23</v>
          </cell>
          <cell r="E114">
            <v>23</v>
          </cell>
          <cell r="F114" t="str">
            <v>R.RESIDUAL
23</v>
          </cell>
          <cell r="G114">
            <v>23</v>
          </cell>
        </row>
        <row r="115">
          <cell r="D115" t="str">
            <v>R.INHERENTE
22</v>
          </cell>
          <cell r="E115">
            <v>22</v>
          </cell>
          <cell r="F115" t="str">
            <v>R.RESIDUAL
22</v>
          </cell>
          <cell r="G115">
            <v>22</v>
          </cell>
        </row>
        <row r="116">
          <cell r="D116" t="str">
            <v>R.INHERENTE
21</v>
          </cell>
          <cell r="E116">
            <v>21</v>
          </cell>
          <cell r="F116" t="str">
            <v>R.RESIDUAL
21</v>
          </cell>
          <cell r="G116">
            <v>21</v>
          </cell>
        </row>
        <row r="117">
          <cell r="D117" t="str">
            <v>R.INHERENTE
20</v>
          </cell>
          <cell r="E117">
            <v>20</v>
          </cell>
          <cell r="F117" t="str">
            <v>R.RESIDUAL
20</v>
          </cell>
          <cell r="G117">
            <v>20</v>
          </cell>
        </row>
        <row r="118">
          <cell r="D118" t="str">
            <v>R.INHERENTE
19</v>
          </cell>
          <cell r="E118">
            <v>19</v>
          </cell>
          <cell r="F118" t="str">
            <v>R.RESIDUAL
19</v>
          </cell>
          <cell r="G118">
            <v>19</v>
          </cell>
        </row>
        <row r="119">
          <cell r="D119" t="str">
            <v>R.INHERENTE
18</v>
          </cell>
          <cell r="E119">
            <v>18</v>
          </cell>
          <cell r="F119" t="str">
            <v>R.RESIDUAL
18</v>
          </cell>
          <cell r="G119">
            <v>18</v>
          </cell>
        </row>
        <row r="120">
          <cell r="D120" t="str">
            <v>R.INHERENTE
17</v>
          </cell>
          <cell r="E120">
            <v>17</v>
          </cell>
          <cell r="F120" t="str">
            <v>R.RESIDUAL
17</v>
          </cell>
          <cell r="G120">
            <v>17</v>
          </cell>
        </row>
        <row r="121">
          <cell r="D121" t="str">
            <v>R.INHERENTE
16</v>
          </cell>
          <cell r="E121">
            <v>16</v>
          </cell>
          <cell r="F121" t="str">
            <v>R.RESIDUAL
16</v>
          </cell>
          <cell r="G121">
            <v>16</v>
          </cell>
        </row>
        <row r="122">
          <cell r="D122" t="str">
            <v>R.INHERENTE
15</v>
          </cell>
          <cell r="E122">
            <v>15</v>
          </cell>
          <cell r="F122" t="str">
            <v>R.RESIDUAL
15</v>
          </cell>
          <cell r="G122">
            <v>15</v>
          </cell>
        </row>
        <row r="123">
          <cell r="D123" t="str">
            <v>R.INHERENTE
14</v>
          </cell>
          <cell r="E123">
            <v>14</v>
          </cell>
          <cell r="F123" t="str">
            <v>R.RESIDUAL
14</v>
          </cell>
          <cell r="G123">
            <v>14</v>
          </cell>
        </row>
        <row r="124">
          <cell r="D124" t="str">
            <v>R.INHERENTE
13</v>
          </cell>
          <cell r="E124">
            <v>13</v>
          </cell>
          <cell r="F124" t="str">
            <v>R.RESIDUAL
13</v>
          </cell>
          <cell r="G124">
            <v>13</v>
          </cell>
        </row>
        <row r="125">
          <cell r="D125" t="str">
            <v>R.INHERENTE
12</v>
          </cell>
          <cell r="E125">
            <v>12</v>
          </cell>
          <cell r="F125" t="str">
            <v>R.RESIDUAL
12</v>
          </cell>
          <cell r="G125">
            <v>12</v>
          </cell>
        </row>
        <row r="126">
          <cell r="D126" t="str">
            <v>R.INHERENTE
11</v>
          </cell>
          <cell r="E126">
            <v>11</v>
          </cell>
          <cell r="F126" t="str">
            <v>R.RESIDUAL
11</v>
          </cell>
          <cell r="G126">
            <v>11</v>
          </cell>
        </row>
        <row r="127">
          <cell r="D127" t="str">
            <v>R.INHERENTE
10</v>
          </cell>
          <cell r="E127">
            <v>10</v>
          </cell>
          <cell r="F127" t="str">
            <v>R.RESIDUAL
10</v>
          </cell>
          <cell r="G127">
            <v>10</v>
          </cell>
        </row>
        <row r="128">
          <cell r="D128" t="str">
            <v>R.INHERENTE
9</v>
          </cell>
          <cell r="E128">
            <v>9</v>
          </cell>
          <cell r="F128" t="str">
            <v>R.RESIDUAL
9</v>
          </cell>
          <cell r="G128">
            <v>9</v>
          </cell>
        </row>
        <row r="129">
          <cell r="D129" t="str">
            <v>R.INHERENTE
8</v>
          </cell>
          <cell r="E129">
            <v>8</v>
          </cell>
          <cell r="F129" t="str">
            <v>R.RESIDUAL
8</v>
          </cell>
          <cell r="G129">
            <v>8</v>
          </cell>
        </row>
        <row r="130">
          <cell r="D130" t="str">
            <v>R.INHERENTE
7</v>
          </cell>
          <cell r="E130">
            <v>7</v>
          </cell>
          <cell r="F130" t="str">
            <v>R.RESIDUAL
7</v>
          </cell>
          <cell r="G130">
            <v>7</v>
          </cell>
        </row>
        <row r="131">
          <cell r="D131" t="str">
            <v>R.INHERENTE
6</v>
          </cell>
          <cell r="E131">
            <v>6</v>
          </cell>
          <cell r="F131" t="str">
            <v>R.RESIDUAL
6</v>
          </cell>
          <cell r="G131">
            <v>6</v>
          </cell>
        </row>
        <row r="132">
          <cell r="D132" t="str">
            <v>R.INHERENTE
5</v>
          </cell>
          <cell r="E132">
            <v>5</v>
          </cell>
          <cell r="F132" t="str">
            <v>R.RESIDUAL
5</v>
          </cell>
          <cell r="G132">
            <v>5</v>
          </cell>
        </row>
        <row r="133">
          <cell r="D133" t="str">
            <v>R.INHERENTE
4</v>
          </cell>
          <cell r="E133">
            <v>4</v>
          </cell>
          <cell r="F133" t="str">
            <v>R.RESIDUAL
4</v>
          </cell>
          <cell r="G133">
            <v>4</v>
          </cell>
        </row>
        <row r="134">
          <cell r="D134" t="str">
            <v>R.INHERENTE
3</v>
          </cell>
          <cell r="E134">
            <v>3</v>
          </cell>
          <cell r="F134" t="str">
            <v>R.RESIDUAL
3</v>
          </cell>
          <cell r="G134">
            <v>3</v>
          </cell>
        </row>
        <row r="135">
          <cell r="D135" t="str">
            <v>R.INHERENTE
2</v>
          </cell>
          <cell r="E135">
            <v>2</v>
          </cell>
          <cell r="F135" t="str">
            <v>R.RESIDUAL
2</v>
          </cell>
          <cell r="G135">
            <v>2</v>
          </cell>
        </row>
        <row r="136">
          <cell r="D136" t="str">
            <v>R.INHERENTE
1</v>
          </cell>
          <cell r="E136">
            <v>1</v>
          </cell>
          <cell r="F136" t="str">
            <v>R.RESIDUAL
1</v>
          </cell>
          <cell r="G136">
            <v>1</v>
          </cell>
        </row>
      </sheetData>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subredsuroccidente.gov.co/transparencia/rendicion-de-cuentas" TargetMode="External"/><Relationship Id="rId13" Type="http://schemas.openxmlformats.org/officeDocument/2006/relationships/hyperlink" Target="https://subredsuroccidente.gov.co/transparencia-y-acceso-a-la-informacion/datos-abiertos-2/" TargetMode="External"/><Relationship Id="rId3" Type="http://schemas.openxmlformats.org/officeDocument/2006/relationships/hyperlink" Target="https://www.subredsuroccidente.gov.co/transparencia/planeacion/politicas-lineamientos-manuales" TargetMode="External"/><Relationship Id="rId7" Type="http://schemas.openxmlformats.org/officeDocument/2006/relationships/hyperlink" Target="https://subredsuroccidentegovco-my.sharepoint.com/:f:/r/personal/referenteriesgos_subredsuroccidente_gov_co/Documents/PAAC%202022%20(I%20trimestre)/Componente%203/2.3?csf=1&amp;web=1&amp;e=YHkstU" TargetMode="External"/><Relationship Id="rId12" Type="http://schemas.openxmlformats.org/officeDocument/2006/relationships/hyperlink" Target="https://subredsuroccidente.gov.co/" TargetMode="External"/><Relationship Id="rId2" Type="http://schemas.openxmlformats.org/officeDocument/2006/relationships/hyperlink" Target="https://www.subredsuroccidente.gov.co/transparencia/planeacion/politicas-lineamientos-manuales" TargetMode="External"/><Relationship Id="rId1" Type="http://schemas.openxmlformats.org/officeDocument/2006/relationships/hyperlink" Target="https://www.subredsuroccidente.gov.co/transparencia/planeacion/politicas-lineamientos-manuales" TargetMode="External"/><Relationship Id="rId6" Type="http://schemas.openxmlformats.org/officeDocument/2006/relationships/hyperlink" Target="https://subredsuroccidentegovco-my.sharepoint.com/:f:/r/personal/referenteriesgos_subredsuroccidente_gov_co/Documents/PAAC%202022%20(I%20trimestre)/Componente%203/1.6?csf=1&amp;web=1&amp;e=lLTash" TargetMode="External"/><Relationship Id="rId11" Type="http://schemas.openxmlformats.org/officeDocument/2006/relationships/hyperlink" Target="https://subredsuroccidente.gov.co/" TargetMode="External"/><Relationship Id="rId5" Type="http://schemas.openxmlformats.org/officeDocument/2006/relationships/hyperlink" Target="https://subredsuroccidentegovco-my.sharepoint.com/:f:/r/personal/referenteriesgos_subredsuroccidente_gov_co/Documents/PAAC%202022%20(I%20trimestre)/Componente%203/1.3?csf=1&amp;web=1&amp;e=RWfbYo" TargetMode="External"/><Relationship Id="rId15" Type="http://schemas.openxmlformats.org/officeDocument/2006/relationships/drawing" Target="../drawings/drawing2.xml"/><Relationship Id="rId10" Type="http://schemas.openxmlformats.org/officeDocument/2006/relationships/hyperlink" Target="https://youtu.be/RW089sMtLsU-%20Acta%20Dialogos%20-%20Pantallazo%20soporte%20de%20visualizaciones-%20Presentaci&#243;n%20dialogos%20ciudadanos" TargetMode="External"/><Relationship Id="rId4" Type="http://schemas.openxmlformats.org/officeDocument/2006/relationships/hyperlink" Target="https://www.subredsuroccidente.gov.co/transparencia/planeacion/politicas-lineamientos-manualesSurocito%20informa%20N&#176;%2011%20(PDF)" TargetMode="External"/><Relationship Id="rId9" Type="http://schemas.openxmlformats.org/officeDocument/2006/relationships/hyperlink" Target="https://www.subredsuroccidente.gov.co/transparencia/rendicion-de-cuentas"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8"/>
  <sheetViews>
    <sheetView showGridLines="0" view="pageBreakPreview" topLeftCell="F1" zoomScale="70" zoomScaleNormal="90" zoomScaleSheetLayoutView="70" workbookViewId="0">
      <selection activeCell="G15" sqref="G15"/>
    </sheetView>
  </sheetViews>
  <sheetFormatPr baseColWidth="10" defaultColWidth="11.42578125" defaultRowHeight="14.25"/>
  <cols>
    <col min="1" max="1" width="23.85546875" style="1" customWidth="1"/>
    <col min="2" max="3" width="39" style="1" customWidth="1"/>
    <col min="4" max="4" width="39" style="2" customWidth="1"/>
    <col min="5" max="5" width="39" style="3" customWidth="1"/>
    <col min="6" max="6" width="39" style="1" customWidth="1"/>
    <col min="7" max="7" width="18.85546875" style="1" customWidth="1"/>
    <col min="8" max="8" width="16.140625" style="1" customWidth="1"/>
    <col min="9" max="9" width="9.140625" style="1" customWidth="1"/>
    <col min="10" max="10" width="8" style="1" customWidth="1"/>
    <col min="11" max="11" width="13.85546875" style="1" customWidth="1"/>
    <col min="12" max="13" width="7.42578125" style="1" customWidth="1"/>
    <col min="14" max="14" width="16.140625" style="1" customWidth="1"/>
    <col min="15" max="15" width="12.5703125" style="1" customWidth="1"/>
    <col min="16" max="16" width="25.85546875" style="1" customWidth="1"/>
    <col min="17" max="17" width="18.5703125" style="1" customWidth="1"/>
    <col min="18" max="18" width="23.42578125" style="1" customWidth="1"/>
    <col min="19" max="16384" width="11.42578125" style="1"/>
  </cols>
  <sheetData>
    <row r="1" spans="1:22" ht="15" thickBot="1">
      <c r="A1" s="446"/>
      <c r="B1" s="447"/>
      <c r="C1" s="447"/>
      <c r="D1" s="448"/>
      <c r="E1" s="449"/>
      <c r="F1" s="450"/>
    </row>
    <row r="2" spans="1:22" ht="34.5" customHeight="1">
      <c r="A2" s="813" t="s">
        <v>0</v>
      </c>
      <c r="B2" s="814"/>
      <c r="C2" s="814"/>
      <c r="D2" s="814"/>
      <c r="E2" s="814"/>
      <c r="F2" s="815"/>
    </row>
    <row r="3" spans="1:22" ht="54.75" customHeight="1">
      <c r="A3" s="451" t="s">
        <v>1</v>
      </c>
      <c r="B3" s="816" t="s">
        <v>2</v>
      </c>
      <c r="C3" s="817"/>
      <c r="D3" s="817"/>
      <c r="E3" s="817"/>
      <c r="F3" s="818"/>
      <c r="G3" s="4"/>
      <c r="H3" s="4"/>
      <c r="I3" s="4"/>
      <c r="J3" s="4"/>
      <c r="K3" s="4"/>
      <c r="L3" s="4"/>
      <c r="M3" s="4"/>
      <c r="N3" s="4"/>
      <c r="O3" s="4"/>
      <c r="P3" s="4"/>
      <c r="Q3" s="4"/>
      <c r="R3" s="4"/>
      <c r="S3" s="4"/>
      <c r="T3" s="4"/>
      <c r="U3" s="4"/>
      <c r="V3" s="4"/>
    </row>
    <row r="4" spans="1:22" ht="20.100000000000001" customHeight="1">
      <c r="A4" s="451" t="s">
        <v>3</v>
      </c>
      <c r="B4" s="819">
        <v>2019</v>
      </c>
      <c r="C4" s="819"/>
      <c r="D4" s="819"/>
      <c r="E4" s="819"/>
      <c r="F4" s="820"/>
      <c r="G4" s="4"/>
      <c r="H4" s="4"/>
      <c r="I4" s="4"/>
      <c r="J4" s="4"/>
      <c r="K4" s="4"/>
      <c r="L4" s="4"/>
      <c r="M4" s="4"/>
      <c r="N4" s="4"/>
      <c r="O4" s="4"/>
      <c r="P4" s="4"/>
      <c r="Q4" s="4"/>
      <c r="R4" s="4"/>
      <c r="S4" s="4"/>
      <c r="T4" s="4"/>
      <c r="U4" s="4"/>
      <c r="V4" s="4"/>
    </row>
    <row r="5" spans="1:22" ht="20.100000000000001" customHeight="1">
      <c r="A5" s="452" t="s">
        <v>4</v>
      </c>
      <c r="B5" s="821">
        <v>43496</v>
      </c>
      <c r="C5" s="821"/>
      <c r="D5" s="821"/>
      <c r="E5" s="821"/>
      <c r="F5" s="822"/>
      <c r="G5" s="4"/>
      <c r="H5" s="4"/>
      <c r="I5" s="4"/>
      <c r="J5" s="4"/>
      <c r="K5" s="4"/>
      <c r="L5" s="4"/>
      <c r="M5" s="4"/>
      <c r="N5" s="4"/>
      <c r="O5" s="4"/>
      <c r="P5" s="4"/>
      <c r="Q5" s="4"/>
      <c r="R5" s="4"/>
      <c r="S5" s="4"/>
      <c r="T5" s="4"/>
      <c r="U5" s="4"/>
      <c r="V5" s="4"/>
    </row>
    <row r="6" spans="1:22" ht="51" customHeight="1">
      <c r="A6" s="452" t="s">
        <v>5</v>
      </c>
      <c r="B6" s="823" t="s">
        <v>6</v>
      </c>
      <c r="C6" s="824"/>
      <c r="D6" s="824"/>
      <c r="E6" s="824"/>
      <c r="F6" s="825"/>
      <c r="G6" s="4"/>
      <c r="H6" s="4"/>
      <c r="I6" s="4"/>
      <c r="J6" s="4"/>
      <c r="K6" s="4"/>
      <c r="L6" s="4"/>
      <c r="M6" s="4"/>
      <c r="N6" s="4"/>
      <c r="O6" s="4"/>
      <c r="P6" s="4"/>
      <c r="Q6" s="4"/>
      <c r="R6" s="4"/>
      <c r="S6" s="4"/>
      <c r="T6" s="4"/>
      <c r="U6" s="4"/>
      <c r="V6" s="4"/>
    </row>
    <row r="7" spans="1:22" ht="149.25" customHeight="1">
      <c r="A7" s="452" t="s">
        <v>7</v>
      </c>
      <c r="B7" s="826" t="s">
        <v>8</v>
      </c>
      <c r="C7" s="827"/>
      <c r="D7" s="827"/>
      <c r="E7" s="827"/>
      <c r="F7" s="828"/>
      <c r="G7" s="4"/>
      <c r="H7" s="4"/>
      <c r="I7" s="4"/>
      <c r="J7" s="4"/>
      <c r="K7" s="4"/>
      <c r="L7" s="4"/>
      <c r="M7" s="4"/>
      <c r="N7" s="4"/>
      <c r="O7" s="4"/>
      <c r="P7" s="4"/>
      <c r="Q7" s="4"/>
      <c r="R7" s="4"/>
      <c r="S7" s="4"/>
      <c r="T7" s="4"/>
      <c r="U7" s="4"/>
      <c r="V7" s="4"/>
    </row>
    <row r="8" spans="1:22" ht="24.95" customHeight="1">
      <c r="A8" s="829" t="s">
        <v>9</v>
      </c>
      <c r="B8" s="830"/>
      <c r="C8" s="830"/>
      <c r="D8" s="830"/>
      <c r="E8" s="830"/>
      <c r="F8" s="831"/>
    </row>
    <row r="9" spans="1:22" ht="35.1" customHeight="1">
      <c r="A9" s="453" t="s">
        <v>10</v>
      </c>
      <c r="B9" s="832" t="s">
        <v>11</v>
      </c>
      <c r="C9" s="833"/>
      <c r="D9" s="833"/>
      <c r="E9" s="833"/>
      <c r="F9" s="834"/>
      <c r="G9" s="4"/>
      <c r="H9" s="4"/>
      <c r="I9" s="4"/>
      <c r="J9" s="4"/>
      <c r="K9" s="4"/>
      <c r="L9" s="4"/>
      <c r="M9" s="4"/>
      <c r="N9" s="4"/>
      <c r="O9" s="4"/>
      <c r="P9" s="4"/>
      <c r="Q9" s="4"/>
      <c r="R9" s="4"/>
      <c r="S9" s="4"/>
      <c r="T9" s="4"/>
      <c r="U9" s="4"/>
      <c r="V9" s="4"/>
    </row>
    <row r="10" spans="1:22" ht="35.1" customHeight="1">
      <c r="A10" s="453" t="s">
        <v>12</v>
      </c>
      <c r="B10" s="835" t="s">
        <v>13</v>
      </c>
      <c r="C10" s="835"/>
      <c r="D10" s="835"/>
      <c r="E10" s="835"/>
      <c r="F10" s="836"/>
      <c r="G10" s="4"/>
      <c r="H10" s="4"/>
      <c r="I10" s="4"/>
      <c r="J10" s="4"/>
      <c r="K10" s="4"/>
      <c r="L10" s="4"/>
      <c r="M10" s="4"/>
      <c r="N10" s="4"/>
      <c r="O10" s="4"/>
      <c r="P10" s="4"/>
      <c r="Q10" s="4"/>
      <c r="R10" s="4"/>
      <c r="S10" s="4"/>
      <c r="T10" s="4"/>
      <c r="U10" s="4"/>
      <c r="V10" s="4"/>
    </row>
    <row r="11" spans="1:22" ht="43.5" customHeight="1">
      <c r="A11" s="5" t="s">
        <v>14</v>
      </c>
      <c r="B11" s="835" t="s">
        <v>15</v>
      </c>
      <c r="C11" s="835"/>
      <c r="D11" s="835"/>
      <c r="E11" s="835"/>
      <c r="F11" s="836"/>
      <c r="G11" s="4"/>
      <c r="H11" s="4"/>
      <c r="I11" s="4"/>
      <c r="J11" s="4"/>
      <c r="K11" s="4"/>
      <c r="L11" s="4"/>
      <c r="M11" s="4"/>
      <c r="N11" s="4"/>
      <c r="O11" s="4"/>
      <c r="P11" s="4"/>
      <c r="Q11" s="4"/>
      <c r="R11" s="4"/>
      <c r="S11" s="4"/>
      <c r="T11" s="4"/>
      <c r="U11" s="4"/>
      <c r="V11" s="4"/>
    </row>
    <row r="12" spans="1:22" ht="35.1" customHeight="1">
      <c r="A12" s="453" t="s">
        <v>5</v>
      </c>
      <c r="B12" s="837" t="s">
        <v>16</v>
      </c>
      <c r="C12" s="838"/>
      <c r="D12" s="838"/>
      <c r="E12" s="838"/>
      <c r="F12" s="839"/>
      <c r="G12" s="4"/>
      <c r="H12" s="4"/>
      <c r="I12" s="4"/>
      <c r="J12" s="4"/>
      <c r="K12" s="4"/>
      <c r="L12" s="4"/>
      <c r="M12" s="4"/>
      <c r="N12" s="4"/>
      <c r="O12" s="4"/>
      <c r="P12" s="4"/>
      <c r="Q12" s="4"/>
      <c r="R12" s="4"/>
      <c r="S12" s="4"/>
      <c r="T12" s="4"/>
      <c r="U12" s="4"/>
      <c r="V12" s="4"/>
    </row>
    <row r="13" spans="1:22" ht="35.1" customHeight="1" thickBot="1">
      <c r="A13" s="6" t="s">
        <v>7</v>
      </c>
      <c r="B13" s="810" t="s">
        <v>17</v>
      </c>
      <c r="C13" s="811"/>
      <c r="D13" s="811"/>
      <c r="E13" s="811"/>
      <c r="F13" s="812"/>
      <c r="G13" s="4"/>
      <c r="H13" s="4"/>
      <c r="I13" s="4"/>
      <c r="J13" s="4"/>
      <c r="K13" s="4"/>
      <c r="L13" s="4"/>
      <c r="M13" s="4"/>
      <c r="N13" s="4"/>
      <c r="O13" s="4"/>
      <c r="P13" s="4"/>
      <c r="Q13" s="4"/>
      <c r="R13" s="4"/>
      <c r="S13" s="4"/>
      <c r="T13" s="4"/>
      <c r="U13" s="4"/>
      <c r="V13" s="4"/>
    </row>
    <row r="14" spans="1:22" ht="15" customHeight="1" thickBot="1">
      <c r="A14" s="7"/>
      <c r="B14" s="8"/>
      <c r="C14" s="9"/>
      <c r="D14" s="9"/>
      <c r="E14" s="9"/>
      <c r="F14" s="9"/>
      <c r="G14" s="4"/>
      <c r="H14" s="4"/>
      <c r="I14" s="4"/>
      <c r="J14" s="4"/>
      <c r="K14" s="4"/>
      <c r="L14" s="4"/>
      <c r="M14" s="4"/>
      <c r="N14" s="4"/>
      <c r="O14" s="4"/>
      <c r="P14" s="4"/>
      <c r="Q14" s="4"/>
      <c r="R14" s="4"/>
      <c r="S14" s="4"/>
      <c r="T14" s="4"/>
      <c r="U14" s="4"/>
      <c r="V14" s="4"/>
    </row>
    <row r="15" spans="1:22" ht="30.75" thickBot="1">
      <c r="A15" s="10" t="s">
        <v>18</v>
      </c>
      <c r="B15" s="11" t="s">
        <v>19</v>
      </c>
      <c r="C15" s="11" t="s">
        <v>20</v>
      </c>
      <c r="D15" s="11" t="s">
        <v>21</v>
      </c>
      <c r="E15" s="11" t="s">
        <v>22</v>
      </c>
      <c r="F15" s="11" t="s">
        <v>23</v>
      </c>
    </row>
    <row r="16" spans="1:22" ht="85.5" customHeight="1">
      <c r="A16" s="454" t="s">
        <v>24</v>
      </c>
      <c r="B16" s="455" t="s">
        <v>25</v>
      </c>
      <c r="C16" s="456" t="s">
        <v>26</v>
      </c>
      <c r="D16" s="456" t="s">
        <v>27</v>
      </c>
      <c r="E16" s="457" t="s">
        <v>28</v>
      </c>
      <c r="F16" s="458" t="s">
        <v>29</v>
      </c>
    </row>
    <row r="17" spans="1:22" ht="111" customHeight="1">
      <c r="A17" s="459" t="s">
        <v>30</v>
      </c>
      <c r="B17" s="460" t="s">
        <v>31</v>
      </c>
      <c r="C17" s="461" t="s">
        <v>32</v>
      </c>
      <c r="D17" s="462" t="s">
        <v>33</v>
      </c>
      <c r="E17" s="463" t="s">
        <v>34</v>
      </c>
      <c r="F17" s="464" t="s">
        <v>35</v>
      </c>
    </row>
    <row r="18" spans="1:22" ht="126.75" customHeight="1">
      <c r="A18" s="840" t="s">
        <v>36</v>
      </c>
      <c r="B18" s="465" t="s">
        <v>37</v>
      </c>
      <c r="C18" s="466" t="s">
        <v>38</v>
      </c>
      <c r="D18" s="466" t="s">
        <v>39</v>
      </c>
      <c r="E18" s="467" t="s">
        <v>40</v>
      </c>
      <c r="F18" s="468" t="s">
        <v>35</v>
      </c>
    </row>
    <row r="19" spans="1:22" ht="109.5" customHeight="1">
      <c r="A19" s="840"/>
      <c r="B19" s="469" t="s">
        <v>41</v>
      </c>
      <c r="C19" s="470" t="s">
        <v>42</v>
      </c>
      <c r="D19" s="471" t="s">
        <v>43</v>
      </c>
      <c r="E19" s="472" t="s">
        <v>44</v>
      </c>
      <c r="F19" s="473" t="s">
        <v>29</v>
      </c>
    </row>
    <row r="20" spans="1:22" ht="141.75" customHeight="1">
      <c r="A20" s="840" t="s">
        <v>45</v>
      </c>
      <c r="B20" s="469" t="s">
        <v>46</v>
      </c>
      <c r="C20" s="470" t="s">
        <v>47</v>
      </c>
      <c r="D20" s="470" t="s">
        <v>48</v>
      </c>
      <c r="E20" s="472" t="s">
        <v>44</v>
      </c>
      <c r="F20" s="473" t="s">
        <v>29</v>
      </c>
    </row>
    <row r="21" spans="1:22" ht="99.75" customHeight="1">
      <c r="A21" s="840"/>
      <c r="B21" s="460" t="s">
        <v>49</v>
      </c>
      <c r="C21" s="461" t="s">
        <v>50</v>
      </c>
      <c r="D21" s="461" t="s">
        <v>51</v>
      </c>
      <c r="E21" s="463" t="s">
        <v>28</v>
      </c>
      <c r="F21" s="474" t="s">
        <v>29</v>
      </c>
    </row>
    <row r="22" spans="1:22" ht="77.25" customHeight="1" thickBot="1">
      <c r="A22" s="12" t="s">
        <v>52</v>
      </c>
      <c r="B22" s="38" t="s">
        <v>53</v>
      </c>
      <c r="C22" s="39" t="s">
        <v>54</v>
      </c>
      <c r="D22" s="39" t="s">
        <v>55</v>
      </c>
      <c r="E22" s="40" t="s">
        <v>56</v>
      </c>
      <c r="F22" s="41" t="s">
        <v>29</v>
      </c>
    </row>
    <row r="23" spans="1:22">
      <c r="G23" s="13"/>
      <c r="H23" s="4"/>
      <c r="I23" s="4"/>
      <c r="J23" s="4"/>
      <c r="K23" s="4"/>
      <c r="L23" s="4"/>
      <c r="M23" s="4"/>
      <c r="N23" s="4"/>
      <c r="O23" s="4"/>
      <c r="P23" s="4"/>
      <c r="Q23" s="4"/>
      <c r="R23" s="4"/>
      <c r="S23" s="4"/>
      <c r="T23" s="4"/>
      <c r="U23" s="4"/>
      <c r="V23" s="4"/>
    </row>
    <row r="24" spans="1:22" ht="15" thickBot="1">
      <c r="G24" s="4"/>
      <c r="H24" s="4"/>
      <c r="I24" s="4"/>
      <c r="J24" s="4"/>
      <c r="K24" s="4"/>
      <c r="L24" s="4"/>
      <c r="M24" s="4"/>
      <c r="N24" s="4"/>
      <c r="O24" s="4"/>
      <c r="P24" s="4"/>
      <c r="Q24" s="4"/>
      <c r="R24" s="4"/>
      <c r="S24" s="4"/>
      <c r="T24" s="4"/>
      <c r="U24" s="4"/>
      <c r="V24" s="4"/>
    </row>
    <row r="25" spans="1:22" ht="16.5" thickBot="1">
      <c r="A25" s="841" t="s">
        <v>0</v>
      </c>
      <c r="B25" s="842"/>
      <c r="C25" s="842"/>
      <c r="D25" s="842"/>
      <c r="E25" s="842"/>
      <c r="F25" s="842"/>
      <c r="G25" s="843"/>
      <c r="H25" s="4"/>
      <c r="I25" s="4"/>
      <c r="J25" s="4"/>
      <c r="K25" s="4"/>
      <c r="L25" s="4"/>
      <c r="M25" s="4"/>
      <c r="N25" s="4"/>
      <c r="O25" s="4"/>
      <c r="P25" s="4"/>
      <c r="Q25" s="4"/>
      <c r="R25" s="4"/>
      <c r="S25" s="4"/>
      <c r="T25" s="4"/>
      <c r="U25" s="4"/>
      <c r="V25" s="4"/>
    </row>
    <row r="26" spans="1:22" ht="55.5" customHeight="1">
      <c r="A26" s="451" t="s">
        <v>1</v>
      </c>
      <c r="B26" s="844" t="s">
        <v>57</v>
      </c>
      <c r="C26" s="845"/>
      <c r="D26" s="845"/>
      <c r="E26" s="845"/>
      <c r="F26" s="845"/>
      <c r="G26" s="846"/>
      <c r="H26" s="4"/>
      <c r="I26" s="4"/>
      <c r="J26" s="4"/>
      <c r="K26" s="4"/>
      <c r="L26" s="4"/>
      <c r="M26" s="4"/>
      <c r="N26" s="4"/>
      <c r="O26" s="4"/>
      <c r="P26" s="4"/>
      <c r="Q26" s="4"/>
      <c r="R26" s="4"/>
      <c r="S26" s="4"/>
      <c r="T26" s="4"/>
      <c r="U26" s="4"/>
      <c r="V26" s="4"/>
    </row>
    <row r="27" spans="1:22" ht="15.75">
      <c r="A27" s="451" t="s">
        <v>3</v>
      </c>
      <c r="B27" s="847">
        <v>2019</v>
      </c>
      <c r="C27" s="848"/>
      <c r="D27" s="848"/>
      <c r="E27" s="848"/>
      <c r="F27" s="848"/>
      <c r="G27" s="849"/>
      <c r="H27" s="4"/>
      <c r="I27" s="4"/>
      <c r="J27" s="4"/>
      <c r="K27" s="4"/>
      <c r="L27" s="4"/>
      <c r="M27" s="4"/>
      <c r="N27" s="4"/>
      <c r="O27" s="4"/>
      <c r="P27" s="4"/>
      <c r="Q27" s="4"/>
      <c r="R27" s="4"/>
      <c r="S27" s="4"/>
      <c r="T27" s="4"/>
      <c r="U27" s="4"/>
      <c r="V27" s="4"/>
    </row>
    <row r="28" spans="1:22" ht="15.75">
      <c r="A28" s="452" t="s">
        <v>4</v>
      </c>
      <c r="B28" s="850">
        <v>43496</v>
      </c>
      <c r="C28" s="851"/>
      <c r="D28" s="851"/>
      <c r="E28" s="851"/>
      <c r="F28" s="851"/>
      <c r="G28" s="852"/>
      <c r="H28" s="4"/>
      <c r="I28" s="4"/>
      <c r="J28" s="4"/>
      <c r="K28" s="4"/>
      <c r="L28" s="4"/>
      <c r="M28" s="4"/>
      <c r="N28" s="4"/>
      <c r="O28" s="4"/>
      <c r="P28" s="4"/>
      <c r="Q28" s="4"/>
      <c r="R28" s="4"/>
      <c r="S28" s="4"/>
      <c r="T28" s="4"/>
      <c r="U28" s="4"/>
      <c r="V28" s="4"/>
    </row>
    <row r="29" spans="1:22" ht="15">
      <c r="A29" s="475" t="s">
        <v>5</v>
      </c>
      <c r="B29" s="853" t="s">
        <v>58</v>
      </c>
      <c r="C29" s="854"/>
      <c r="D29" s="854"/>
      <c r="E29" s="854"/>
      <c r="F29" s="854"/>
      <c r="G29" s="855"/>
      <c r="H29" s="4"/>
      <c r="I29" s="4"/>
      <c r="J29" s="4"/>
      <c r="K29" s="4"/>
      <c r="L29" s="4"/>
      <c r="M29" s="4"/>
      <c r="N29" s="4"/>
      <c r="O29" s="4"/>
      <c r="P29" s="4"/>
      <c r="Q29" s="4"/>
      <c r="R29" s="4"/>
      <c r="S29" s="4"/>
      <c r="T29" s="4"/>
      <c r="U29" s="4"/>
      <c r="V29" s="4"/>
    </row>
    <row r="30" spans="1:22" ht="50.25" customHeight="1" thickBot="1">
      <c r="A30" s="14" t="s">
        <v>7</v>
      </c>
      <c r="B30" s="856" t="s">
        <v>59</v>
      </c>
      <c r="C30" s="857"/>
      <c r="D30" s="857"/>
      <c r="E30" s="857"/>
      <c r="F30" s="857"/>
      <c r="G30" s="858"/>
      <c r="H30" s="4"/>
      <c r="I30" s="4"/>
      <c r="J30" s="4"/>
      <c r="K30" s="4"/>
      <c r="L30" s="4"/>
      <c r="M30" s="4"/>
      <c r="N30" s="4"/>
      <c r="O30" s="4"/>
      <c r="P30" s="4"/>
      <c r="Q30" s="4"/>
      <c r="R30" s="4"/>
      <c r="S30" s="4"/>
      <c r="T30" s="4"/>
      <c r="U30" s="4"/>
      <c r="V30" s="4"/>
    </row>
    <row r="31" spans="1:22" ht="15.75" thickBot="1">
      <c r="A31" s="859" t="s">
        <v>60</v>
      </c>
      <c r="B31" s="860"/>
      <c r="C31" s="860"/>
      <c r="D31" s="860"/>
      <c r="E31" s="860"/>
      <c r="F31" s="860"/>
      <c r="G31" s="861"/>
      <c r="H31" s="4"/>
      <c r="I31" s="4"/>
      <c r="J31" s="4"/>
      <c r="K31" s="4"/>
      <c r="L31" s="4"/>
      <c r="M31" s="4"/>
      <c r="N31" s="4"/>
      <c r="O31" s="4"/>
      <c r="P31" s="4"/>
      <c r="Q31" s="4"/>
      <c r="R31" s="4"/>
      <c r="S31" s="4"/>
      <c r="T31" s="4"/>
      <c r="U31" s="4"/>
      <c r="V31" s="4"/>
    </row>
    <row r="32" spans="1:22" ht="30">
      <c r="A32" s="15" t="s">
        <v>61</v>
      </c>
      <c r="B32" s="862" t="s">
        <v>62</v>
      </c>
      <c r="C32" s="863"/>
      <c r="D32" s="863"/>
      <c r="E32" s="863"/>
      <c r="F32" s="863"/>
      <c r="G32" s="864"/>
      <c r="H32" s="4"/>
      <c r="I32" s="4"/>
      <c r="J32" s="4"/>
      <c r="K32" s="4"/>
      <c r="L32" s="4"/>
      <c r="M32" s="4"/>
      <c r="N32" s="4"/>
      <c r="O32" s="4"/>
      <c r="P32" s="4"/>
      <c r="Q32" s="4"/>
      <c r="R32" s="4"/>
      <c r="S32" s="4"/>
      <c r="T32" s="4"/>
      <c r="U32" s="4"/>
      <c r="V32" s="4"/>
    </row>
    <row r="33" spans="1:22" ht="30">
      <c r="A33" s="475" t="s">
        <v>12</v>
      </c>
      <c r="B33" s="837" t="s">
        <v>63</v>
      </c>
      <c r="C33" s="838"/>
      <c r="D33" s="838"/>
      <c r="E33" s="838"/>
      <c r="F33" s="838"/>
      <c r="G33" s="839"/>
      <c r="H33" s="4"/>
      <c r="I33" s="4"/>
      <c r="J33" s="4"/>
      <c r="K33" s="4"/>
      <c r="L33" s="4"/>
      <c r="M33" s="4"/>
      <c r="N33" s="4"/>
      <c r="O33" s="4"/>
      <c r="P33" s="4"/>
      <c r="Q33" s="4"/>
      <c r="R33" s="4"/>
      <c r="S33" s="4"/>
      <c r="T33" s="4"/>
      <c r="U33" s="4"/>
      <c r="V33" s="4"/>
    </row>
    <row r="34" spans="1:22" ht="45">
      <c r="A34" s="475" t="s">
        <v>14</v>
      </c>
      <c r="B34" s="837" t="s">
        <v>64</v>
      </c>
      <c r="C34" s="838"/>
      <c r="D34" s="838"/>
      <c r="E34" s="838"/>
      <c r="F34" s="838"/>
      <c r="G34" s="839"/>
      <c r="H34" s="4"/>
      <c r="I34" s="4"/>
      <c r="J34" s="4"/>
      <c r="K34" s="4"/>
      <c r="L34" s="4"/>
      <c r="M34" s="4"/>
      <c r="N34" s="4"/>
      <c r="O34" s="4"/>
      <c r="P34" s="4"/>
      <c r="Q34" s="4"/>
      <c r="R34" s="4"/>
      <c r="S34" s="4"/>
      <c r="T34" s="4"/>
      <c r="U34" s="4"/>
      <c r="V34" s="4"/>
    </row>
    <row r="35" spans="1:22" ht="15.75" thickBot="1">
      <c r="A35" s="16" t="s">
        <v>65</v>
      </c>
      <c r="B35" s="865" t="s">
        <v>66</v>
      </c>
      <c r="C35" s="865"/>
      <c r="D35" s="865"/>
      <c r="E35" s="865"/>
      <c r="F35" s="865"/>
      <c r="G35" s="866"/>
      <c r="H35" s="4"/>
      <c r="I35" s="4"/>
      <c r="J35" s="4"/>
      <c r="K35" s="4"/>
      <c r="L35" s="4"/>
      <c r="M35" s="4"/>
      <c r="N35" s="4"/>
      <c r="O35" s="4"/>
      <c r="P35" s="4"/>
      <c r="Q35" s="4"/>
      <c r="R35" s="4"/>
      <c r="S35" s="4"/>
      <c r="T35" s="4"/>
      <c r="U35" s="4"/>
      <c r="V35" s="4"/>
    </row>
    <row r="36" spans="1:22" ht="15" thickBot="1">
      <c r="G36" s="4"/>
      <c r="H36" s="4"/>
      <c r="I36" s="4"/>
      <c r="J36" s="4"/>
      <c r="K36" s="476"/>
      <c r="L36" s="477"/>
      <c r="M36" s="477"/>
      <c r="N36" s="477"/>
      <c r="O36" s="478"/>
      <c r="P36" s="4"/>
      <c r="Q36" s="4"/>
      <c r="R36" s="4"/>
      <c r="S36" s="4"/>
      <c r="T36" s="4"/>
      <c r="U36" s="4"/>
      <c r="V36" s="4"/>
    </row>
    <row r="37" spans="1:22" ht="15.75" customHeight="1" thickBot="1">
      <c r="A37" s="867" t="s">
        <v>67</v>
      </c>
      <c r="B37" s="867"/>
      <c r="C37" s="867"/>
      <c r="D37" s="867"/>
      <c r="E37" s="867"/>
      <c r="F37" s="867" t="s">
        <v>68</v>
      </c>
      <c r="G37" s="867"/>
      <c r="H37" s="867"/>
      <c r="I37" s="867"/>
      <c r="J37" s="868"/>
      <c r="K37" s="869" t="s">
        <v>69</v>
      </c>
      <c r="L37" s="867"/>
      <c r="M37" s="867"/>
      <c r="N37" s="867"/>
      <c r="O37" s="870"/>
      <c r="P37" s="4"/>
      <c r="Q37" s="4"/>
      <c r="R37" s="4"/>
      <c r="S37" s="4"/>
    </row>
    <row r="38" spans="1:22" ht="26.25" thickBot="1">
      <c r="A38" s="479" t="s">
        <v>70</v>
      </c>
      <c r="B38" s="867" t="s">
        <v>71</v>
      </c>
      <c r="C38" s="867"/>
      <c r="D38" s="479" t="s">
        <v>72</v>
      </c>
      <c r="E38" s="479" t="s">
        <v>73</v>
      </c>
      <c r="F38" s="479" t="s">
        <v>74</v>
      </c>
      <c r="G38" s="867" t="s">
        <v>75</v>
      </c>
      <c r="H38" s="867"/>
      <c r="I38" s="867" t="s">
        <v>76</v>
      </c>
      <c r="J38" s="868"/>
      <c r="K38" s="480" t="s">
        <v>77</v>
      </c>
      <c r="L38" s="867" t="s">
        <v>78</v>
      </c>
      <c r="M38" s="867"/>
      <c r="N38" s="479" t="s">
        <v>79</v>
      </c>
      <c r="O38" s="481" t="s">
        <v>80</v>
      </c>
      <c r="P38" s="4"/>
      <c r="Q38" s="4"/>
      <c r="R38" s="4"/>
      <c r="S38" s="4"/>
    </row>
    <row r="39" spans="1:22" ht="51.75" thickBot="1">
      <c r="A39" s="482" t="s">
        <v>81</v>
      </c>
      <c r="B39" s="871" t="s">
        <v>82</v>
      </c>
      <c r="C39" s="871"/>
      <c r="D39" s="483" t="s">
        <v>83</v>
      </c>
      <c r="E39" s="483" t="s">
        <v>84</v>
      </c>
      <c r="F39" s="483" t="s">
        <v>85</v>
      </c>
      <c r="G39" s="871" t="s">
        <v>86</v>
      </c>
      <c r="H39" s="871"/>
      <c r="I39" s="871" t="s">
        <v>87</v>
      </c>
      <c r="J39" s="872"/>
      <c r="K39" s="484" t="s">
        <v>88</v>
      </c>
      <c r="L39" s="873" t="s">
        <v>89</v>
      </c>
      <c r="M39" s="873"/>
      <c r="N39" s="483" t="s">
        <v>90</v>
      </c>
      <c r="O39" s="485" t="s">
        <v>91</v>
      </c>
      <c r="P39" s="4"/>
      <c r="Q39" s="4"/>
      <c r="R39" s="4"/>
      <c r="S39" s="4"/>
    </row>
    <row r="40" spans="1:22" ht="51.75" thickBot="1">
      <c r="A40" s="482" t="s">
        <v>81</v>
      </c>
      <c r="B40" s="871" t="s">
        <v>82</v>
      </c>
      <c r="C40" s="871"/>
      <c r="D40" s="483" t="s">
        <v>83</v>
      </c>
      <c r="E40" s="483" t="s">
        <v>84</v>
      </c>
      <c r="F40" s="483" t="s">
        <v>92</v>
      </c>
      <c r="G40" s="871" t="s">
        <v>93</v>
      </c>
      <c r="H40" s="871"/>
      <c r="I40" s="871" t="s">
        <v>94</v>
      </c>
      <c r="J40" s="872"/>
      <c r="K40" s="484" t="s">
        <v>88</v>
      </c>
      <c r="L40" s="874" t="s">
        <v>89</v>
      </c>
      <c r="M40" s="875"/>
      <c r="N40" s="483" t="s">
        <v>90</v>
      </c>
      <c r="O40" s="485" t="s">
        <v>91</v>
      </c>
      <c r="P40" s="4"/>
      <c r="Q40" s="4"/>
      <c r="R40" s="4"/>
      <c r="S40" s="4"/>
    </row>
    <row r="41" spans="1:22" ht="51.75" thickBot="1">
      <c r="A41" s="482" t="s">
        <v>95</v>
      </c>
      <c r="B41" s="871" t="s">
        <v>96</v>
      </c>
      <c r="C41" s="871"/>
      <c r="D41" s="483" t="s">
        <v>97</v>
      </c>
      <c r="E41" s="483" t="s">
        <v>84</v>
      </c>
      <c r="F41" s="483" t="s">
        <v>98</v>
      </c>
      <c r="G41" s="871" t="s">
        <v>93</v>
      </c>
      <c r="H41" s="871"/>
      <c r="I41" s="871" t="s">
        <v>99</v>
      </c>
      <c r="J41" s="872"/>
      <c r="K41" s="486">
        <v>43739</v>
      </c>
      <c r="L41" s="873" t="s">
        <v>100</v>
      </c>
      <c r="M41" s="873"/>
      <c r="N41" s="483" t="s">
        <v>101</v>
      </c>
      <c r="O41" s="485" t="s">
        <v>91</v>
      </c>
      <c r="P41" s="4"/>
      <c r="Q41" s="4"/>
      <c r="R41" s="4"/>
      <c r="S41" s="4"/>
    </row>
    <row r="42" spans="1:22" ht="64.5" thickBot="1">
      <c r="A42" s="482" t="s">
        <v>81</v>
      </c>
      <c r="B42" s="871" t="s">
        <v>102</v>
      </c>
      <c r="C42" s="871"/>
      <c r="D42" s="483" t="s">
        <v>103</v>
      </c>
      <c r="E42" s="483" t="s">
        <v>84</v>
      </c>
      <c r="F42" s="483" t="s">
        <v>104</v>
      </c>
      <c r="G42" s="871" t="s">
        <v>86</v>
      </c>
      <c r="H42" s="871"/>
      <c r="I42" s="871" t="s">
        <v>87</v>
      </c>
      <c r="J42" s="872"/>
      <c r="K42" s="484" t="s">
        <v>88</v>
      </c>
      <c r="L42" s="873" t="s">
        <v>100</v>
      </c>
      <c r="M42" s="873"/>
      <c r="N42" s="483" t="s">
        <v>105</v>
      </c>
      <c r="O42" s="485" t="s">
        <v>91</v>
      </c>
      <c r="P42" s="4"/>
      <c r="Q42" s="4"/>
      <c r="R42" s="4"/>
      <c r="S42" s="4"/>
    </row>
    <row r="43" spans="1:22" ht="51.75" thickBot="1">
      <c r="A43" s="482" t="s">
        <v>81</v>
      </c>
      <c r="B43" s="871" t="s">
        <v>102</v>
      </c>
      <c r="C43" s="871"/>
      <c r="D43" s="483" t="s">
        <v>103</v>
      </c>
      <c r="E43" s="483" t="s">
        <v>84</v>
      </c>
      <c r="F43" s="483" t="s">
        <v>106</v>
      </c>
      <c r="G43" s="871" t="s">
        <v>93</v>
      </c>
      <c r="H43" s="871"/>
      <c r="I43" s="871" t="s">
        <v>107</v>
      </c>
      <c r="J43" s="872"/>
      <c r="K43" s="487" t="s">
        <v>88</v>
      </c>
      <c r="L43" s="876" t="s">
        <v>100</v>
      </c>
      <c r="M43" s="876"/>
      <c r="N43" s="488" t="s">
        <v>105</v>
      </c>
      <c r="O43" s="489" t="s">
        <v>91</v>
      </c>
      <c r="P43" s="4"/>
      <c r="Q43" s="4"/>
      <c r="R43" s="4"/>
      <c r="S43" s="4"/>
    </row>
    <row r="44" spans="1:22" ht="15" thickBot="1">
      <c r="A44" s="17"/>
      <c r="B44" s="17"/>
      <c r="C44" s="17"/>
      <c r="D44" s="17"/>
      <c r="E44" s="17"/>
      <c r="F44" s="17"/>
      <c r="G44" s="17"/>
      <c r="H44" s="17"/>
      <c r="I44" s="17"/>
      <c r="J44" s="17"/>
      <c r="K44" s="17"/>
      <c r="L44" s="17"/>
      <c r="M44" s="17"/>
      <c r="N44" s="17"/>
      <c r="O44" s="17"/>
      <c r="P44" s="4"/>
      <c r="Q44" s="4"/>
      <c r="R44" s="4"/>
      <c r="S44" s="4"/>
    </row>
    <row r="45" spans="1:22" ht="16.5" thickBot="1">
      <c r="A45" s="841" t="s">
        <v>0</v>
      </c>
      <c r="B45" s="842"/>
      <c r="C45" s="842"/>
      <c r="D45" s="842"/>
      <c r="E45" s="842"/>
      <c r="F45" s="843"/>
      <c r="G45" s="4"/>
      <c r="H45" s="4"/>
      <c r="I45" s="4"/>
      <c r="J45" s="4"/>
      <c r="K45" s="4"/>
      <c r="L45" s="4"/>
      <c r="M45" s="4"/>
      <c r="N45" s="4"/>
      <c r="O45" s="4"/>
      <c r="P45" s="4"/>
    </row>
    <row r="46" spans="1:22" ht="45" customHeight="1">
      <c r="A46" s="18" t="s">
        <v>1</v>
      </c>
      <c r="B46" s="844" t="s">
        <v>2</v>
      </c>
      <c r="C46" s="845"/>
      <c r="D46" s="845"/>
      <c r="E46" s="845"/>
      <c r="F46" s="846"/>
      <c r="G46" s="4"/>
      <c r="H46" s="4"/>
      <c r="I46" s="4"/>
      <c r="J46" s="4"/>
      <c r="K46" s="4"/>
      <c r="L46" s="4"/>
      <c r="M46" s="4"/>
      <c r="N46" s="4"/>
      <c r="O46" s="4"/>
      <c r="P46" s="4"/>
    </row>
    <row r="47" spans="1:22" ht="15.75">
      <c r="A47" s="451" t="s">
        <v>3</v>
      </c>
      <c r="B47" s="847">
        <v>2019</v>
      </c>
      <c r="C47" s="848"/>
      <c r="D47" s="848"/>
      <c r="E47" s="848"/>
      <c r="F47" s="849"/>
      <c r="G47" s="4"/>
      <c r="H47" s="4"/>
      <c r="I47" s="4"/>
      <c r="J47" s="4"/>
      <c r="K47" s="4"/>
      <c r="L47" s="4"/>
      <c r="M47" s="4"/>
      <c r="N47" s="4"/>
      <c r="O47" s="4"/>
      <c r="P47" s="4"/>
    </row>
    <row r="48" spans="1:22" ht="45.75" customHeight="1">
      <c r="A48" s="452" t="s">
        <v>4</v>
      </c>
      <c r="B48" s="879">
        <v>43496</v>
      </c>
      <c r="C48" s="880"/>
      <c r="D48" s="880"/>
      <c r="E48" s="880"/>
      <c r="F48" s="881"/>
      <c r="G48" s="4"/>
      <c r="H48" s="4"/>
      <c r="I48" s="4"/>
      <c r="J48" s="4"/>
      <c r="K48" s="4"/>
      <c r="L48" s="4"/>
      <c r="M48" s="4"/>
      <c r="N48" s="4"/>
      <c r="O48" s="4"/>
      <c r="P48" s="4"/>
    </row>
    <row r="49" spans="1:16" ht="33" customHeight="1">
      <c r="A49" s="452" t="s">
        <v>5</v>
      </c>
      <c r="B49" s="853" t="s">
        <v>58</v>
      </c>
      <c r="C49" s="854"/>
      <c r="D49" s="854"/>
      <c r="E49" s="854"/>
      <c r="F49" s="855"/>
      <c r="G49" s="4"/>
      <c r="H49" s="4"/>
      <c r="I49" s="4"/>
      <c r="J49" s="4"/>
      <c r="K49" s="4"/>
      <c r="L49" s="4"/>
      <c r="M49" s="4"/>
      <c r="N49" s="4"/>
      <c r="O49" s="4"/>
      <c r="P49" s="4"/>
    </row>
    <row r="50" spans="1:16" ht="15.75">
      <c r="A50" s="882" t="s">
        <v>108</v>
      </c>
      <c r="B50" s="883"/>
      <c r="C50" s="883"/>
      <c r="D50" s="883"/>
      <c r="E50" s="883"/>
      <c r="F50" s="884"/>
      <c r="G50" s="4"/>
      <c r="H50" s="4"/>
      <c r="I50" s="4"/>
      <c r="J50" s="4"/>
      <c r="K50" s="4"/>
      <c r="L50" s="4"/>
      <c r="M50" s="4"/>
      <c r="N50" s="4"/>
      <c r="O50" s="4"/>
      <c r="P50" s="4"/>
    </row>
    <row r="51" spans="1:16" ht="30">
      <c r="A51" s="490" t="s">
        <v>61</v>
      </c>
      <c r="B51" s="885" t="s">
        <v>109</v>
      </c>
      <c r="C51" s="886"/>
      <c r="D51" s="886"/>
      <c r="E51" s="886"/>
      <c r="F51" s="887"/>
      <c r="G51" s="4"/>
      <c r="H51" s="4"/>
      <c r="I51" s="4"/>
      <c r="J51" s="4"/>
      <c r="K51" s="4"/>
      <c r="L51" s="4"/>
      <c r="M51" s="4"/>
      <c r="N51" s="4"/>
      <c r="O51" s="4"/>
      <c r="P51" s="4"/>
    </row>
    <row r="52" spans="1:16" ht="30">
      <c r="A52" s="475" t="s">
        <v>12</v>
      </c>
      <c r="B52" s="888" t="s">
        <v>110</v>
      </c>
      <c r="C52" s="889"/>
      <c r="D52" s="889"/>
      <c r="E52" s="889"/>
      <c r="F52" s="890"/>
      <c r="G52" s="4"/>
      <c r="H52" s="4"/>
      <c r="I52" s="4"/>
      <c r="J52" s="4"/>
      <c r="K52" s="4"/>
      <c r="L52" s="4"/>
      <c r="M52" s="4"/>
      <c r="N52" s="4"/>
      <c r="O52" s="4"/>
      <c r="P52" s="4"/>
    </row>
    <row r="53" spans="1:16" ht="45.75" thickBot="1">
      <c r="A53" s="19" t="s">
        <v>14</v>
      </c>
      <c r="B53" s="891" t="s">
        <v>111</v>
      </c>
      <c r="C53" s="892"/>
      <c r="D53" s="892"/>
      <c r="E53" s="892"/>
      <c r="F53" s="893"/>
      <c r="G53" s="4"/>
      <c r="H53" s="4"/>
      <c r="I53" s="4"/>
      <c r="J53" s="4"/>
      <c r="K53" s="4"/>
      <c r="L53" s="4"/>
      <c r="M53" s="4"/>
      <c r="N53" s="4"/>
      <c r="O53" s="4"/>
      <c r="P53" s="4"/>
    </row>
    <row r="54" spans="1:16" ht="15.75" thickBot="1">
      <c r="A54" s="20"/>
      <c r="B54" s="21"/>
      <c r="C54" s="22"/>
      <c r="D54" s="22"/>
      <c r="E54" s="22"/>
      <c r="F54" s="22"/>
      <c r="G54" s="4"/>
      <c r="H54" s="4"/>
      <c r="I54" s="4"/>
      <c r="J54" s="4"/>
      <c r="K54" s="4"/>
      <c r="L54" s="4"/>
      <c r="M54" s="4"/>
      <c r="N54" s="4"/>
      <c r="O54" s="4"/>
      <c r="P54" s="4"/>
    </row>
    <row r="55" spans="1:16" ht="31.5">
      <c r="A55" s="23" t="s">
        <v>112</v>
      </c>
      <c r="B55" s="894" t="s">
        <v>19</v>
      </c>
      <c r="C55" s="894"/>
      <c r="D55" s="24" t="s">
        <v>21</v>
      </c>
      <c r="E55" s="25" t="s">
        <v>79</v>
      </c>
      <c r="F55" s="491" t="s">
        <v>23</v>
      </c>
      <c r="G55" s="4"/>
      <c r="H55" s="4"/>
      <c r="I55" s="4"/>
      <c r="J55" s="4"/>
      <c r="K55" s="4"/>
      <c r="L55" s="4"/>
      <c r="M55" s="4"/>
      <c r="N55" s="4"/>
      <c r="O55" s="4"/>
      <c r="P55" s="4"/>
    </row>
    <row r="56" spans="1:16" ht="57">
      <c r="A56" s="877" t="s">
        <v>113</v>
      </c>
      <c r="B56" s="53" t="s">
        <v>25</v>
      </c>
      <c r="C56" s="492" t="s">
        <v>114</v>
      </c>
      <c r="D56" s="54" t="s">
        <v>115</v>
      </c>
      <c r="E56" s="55" t="s">
        <v>116</v>
      </c>
      <c r="F56" s="493" t="s">
        <v>117</v>
      </c>
      <c r="G56" s="4"/>
      <c r="H56" s="4"/>
      <c r="I56" s="4"/>
      <c r="J56" s="4"/>
      <c r="K56" s="4"/>
      <c r="L56" s="4"/>
      <c r="M56" s="4"/>
      <c r="N56" s="4"/>
      <c r="O56" s="4"/>
      <c r="P56" s="4"/>
    </row>
    <row r="57" spans="1:16" ht="57">
      <c r="A57" s="877"/>
      <c r="B57" s="42" t="s">
        <v>118</v>
      </c>
      <c r="C57" s="494" t="s">
        <v>119</v>
      </c>
      <c r="D57" s="43" t="s">
        <v>120</v>
      </c>
      <c r="E57" s="44" t="s">
        <v>121</v>
      </c>
      <c r="F57" s="495" t="s">
        <v>117</v>
      </c>
      <c r="G57" s="4"/>
      <c r="H57" s="4"/>
      <c r="I57" s="4"/>
      <c r="J57" s="4"/>
      <c r="K57" s="4"/>
      <c r="L57" s="4"/>
      <c r="M57" s="4"/>
      <c r="N57" s="4"/>
      <c r="O57" s="4"/>
      <c r="P57" s="4"/>
    </row>
    <row r="58" spans="1:16" ht="57">
      <c r="A58" s="877"/>
      <c r="B58" s="42" t="s">
        <v>122</v>
      </c>
      <c r="C58" s="43" t="s">
        <v>123</v>
      </c>
      <c r="D58" s="43" t="s">
        <v>124</v>
      </c>
      <c r="E58" s="44" t="s">
        <v>121</v>
      </c>
      <c r="F58" s="495" t="s">
        <v>125</v>
      </c>
      <c r="G58" s="4"/>
      <c r="H58" s="4"/>
      <c r="I58" s="4"/>
      <c r="J58" s="4"/>
      <c r="K58" s="4"/>
      <c r="L58" s="4"/>
      <c r="M58" s="4"/>
      <c r="N58" s="4"/>
      <c r="O58" s="4"/>
      <c r="P58" s="4"/>
    </row>
    <row r="59" spans="1:16" ht="218.25" customHeight="1">
      <c r="A59" s="877"/>
      <c r="B59" s="42" t="s">
        <v>126</v>
      </c>
      <c r="C59" s="43" t="s">
        <v>127</v>
      </c>
      <c r="D59" s="43" t="s">
        <v>128</v>
      </c>
      <c r="E59" s="44" t="s">
        <v>121</v>
      </c>
      <c r="F59" s="496" t="s">
        <v>29</v>
      </c>
      <c r="G59" s="4"/>
      <c r="H59" s="4"/>
      <c r="I59" s="4"/>
      <c r="J59" s="4"/>
      <c r="K59" s="4"/>
      <c r="L59" s="4"/>
      <c r="M59" s="4"/>
      <c r="N59" s="4"/>
      <c r="O59" s="4"/>
      <c r="P59" s="4"/>
    </row>
    <row r="60" spans="1:16" ht="42.75">
      <c r="A60" s="877" t="s">
        <v>129</v>
      </c>
      <c r="B60" s="45" t="s">
        <v>130</v>
      </c>
      <c r="C60" s="46" t="s">
        <v>131</v>
      </c>
      <c r="D60" s="46" t="s">
        <v>132</v>
      </c>
      <c r="E60" s="47" t="s">
        <v>133</v>
      </c>
      <c r="F60" s="497" t="s">
        <v>29</v>
      </c>
      <c r="G60" s="4"/>
      <c r="H60" s="4"/>
      <c r="I60" s="4"/>
      <c r="J60" s="4"/>
      <c r="K60" s="4"/>
      <c r="L60" s="4"/>
      <c r="M60" s="4"/>
      <c r="N60" s="4"/>
      <c r="O60" s="4"/>
      <c r="P60" s="4"/>
    </row>
    <row r="61" spans="1:16" ht="42.75">
      <c r="A61" s="877"/>
      <c r="B61" s="45" t="s">
        <v>31</v>
      </c>
      <c r="C61" s="46" t="s">
        <v>134</v>
      </c>
      <c r="D61" s="46" t="s">
        <v>135</v>
      </c>
      <c r="E61" s="47" t="s">
        <v>133</v>
      </c>
      <c r="F61" s="497" t="s">
        <v>29</v>
      </c>
      <c r="G61" s="4"/>
      <c r="H61" s="4"/>
      <c r="I61" s="4"/>
      <c r="J61" s="4"/>
      <c r="K61" s="4"/>
      <c r="L61" s="4"/>
      <c r="M61" s="4"/>
      <c r="N61" s="4"/>
      <c r="O61" s="4"/>
      <c r="P61" s="4"/>
    </row>
    <row r="62" spans="1:16" ht="42.75">
      <c r="A62" s="877"/>
      <c r="B62" s="56" t="s">
        <v>136</v>
      </c>
      <c r="C62" s="57" t="s">
        <v>137</v>
      </c>
      <c r="D62" s="58" t="s">
        <v>128</v>
      </c>
      <c r="E62" s="59" t="s">
        <v>138</v>
      </c>
      <c r="F62" s="498" t="s">
        <v>29</v>
      </c>
      <c r="G62" s="4"/>
      <c r="H62" s="4"/>
      <c r="I62" s="4"/>
      <c r="J62" s="4"/>
      <c r="K62" s="4"/>
      <c r="L62" s="4"/>
      <c r="M62" s="4"/>
      <c r="N62" s="4"/>
      <c r="O62" s="4"/>
      <c r="P62" s="4"/>
    </row>
    <row r="63" spans="1:16" ht="28.5">
      <c r="A63" s="877" t="s">
        <v>139</v>
      </c>
      <c r="B63" s="45" t="s">
        <v>37</v>
      </c>
      <c r="C63" s="46" t="s">
        <v>140</v>
      </c>
      <c r="D63" s="46" t="s">
        <v>141</v>
      </c>
      <c r="E63" s="47" t="s">
        <v>133</v>
      </c>
      <c r="F63" s="497" t="s">
        <v>29</v>
      </c>
      <c r="G63" s="4"/>
      <c r="H63" s="4"/>
      <c r="I63" s="4"/>
      <c r="J63" s="4"/>
      <c r="K63" s="4"/>
      <c r="L63" s="4"/>
      <c r="M63" s="4"/>
      <c r="N63" s="4"/>
      <c r="O63" s="4"/>
      <c r="P63" s="4"/>
    </row>
    <row r="64" spans="1:16" ht="42.75">
      <c r="A64" s="877"/>
      <c r="B64" s="50" t="s">
        <v>41</v>
      </c>
      <c r="C64" s="51" t="s">
        <v>142</v>
      </c>
      <c r="D64" s="51" t="s">
        <v>143</v>
      </c>
      <c r="E64" s="52" t="s">
        <v>144</v>
      </c>
      <c r="F64" s="499" t="s">
        <v>29</v>
      </c>
      <c r="G64" s="4"/>
      <c r="H64" s="4"/>
      <c r="I64" s="4"/>
      <c r="J64" s="4"/>
      <c r="K64" s="4"/>
      <c r="L64" s="4"/>
      <c r="M64" s="4"/>
      <c r="N64" s="4"/>
      <c r="O64" s="4"/>
      <c r="P64" s="4"/>
    </row>
    <row r="65" spans="1:19" ht="149.25" customHeight="1">
      <c r="A65" s="877"/>
      <c r="B65" s="42" t="s">
        <v>145</v>
      </c>
      <c r="C65" s="60" t="s">
        <v>146</v>
      </c>
      <c r="D65" s="43" t="s">
        <v>128</v>
      </c>
      <c r="E65" s="44" t="s">
        <v>121</v>
      </c>
      <c r="F65" s="500" t="s">
        <v>147</v>
      </c>
      <c r="G65" s="4"/>
      <c r="H65" s="4"/>
      <c r="I65" s="4"/>
      <c r="J65" s="4"/>
      <c r="K65" s="4"/>
      <c r="L65" s="4"/>
      <c r="M65" s="4"/>
      <c r="N65" s="4"/>
      <c r="O65" s="4"/>
      <c r="P65" s="4"/>
      <c r="Q65" s="4"/>
      <c r="R65" s="4"/>
      <c r="S65" s="4"/>
    </row>
    <row r="66" spans="1:19" ht="57">
      <c r="A66" s="877"/>
      <c r="B66" s="42" t="s">
        <v>148</v>
      </c>
      <c r="C66" s="43" t="s">
        <v>149</v>
      </c>
      <c r="D66" s="43" t="s">
        <v>150</v>
      </c>
      <c r="E66" s="61" t="s">
        <v>151</v>
      </c>
      <c r="F66" s="500" t="s">
        <v>117</v>
      </c>
      <c r="G66" s="4"/>
      <c r="H66" s="4"/>
      <c r="I66" s="4"/>
      <c r="J66" s="4"/>
      <c r="K66" s="4"/>
      <c r="L66" s="4"/>
      <c r="M66" s="4"/>
      <c r="N66" s="4"/>
      <c r="O66" s="4"/>
      <c r="P66" s="4"/>
      <c r="Q66" s="4"/>
      <c r="R66" s="4"/>
      <c r="S66" s="4"/>
    </row>
    <row r="67" spans="1:19" ht="114">
      <c r="A67" s="877" t="s">
        <v>152</v>
      </c>
      <c r="B67" s="48" t="s">
        <v>46</v>
      </c>
      <c r="C67" s="49" t="s">
        <v>153</v>
      </c>
      <c r="D67" s="49" t="s">
        <v>154</v>
      </c>
      <c r="E67" s="62" t="s">
        <v>138</v>
      </c>
      <c r="F67" s="501" t="s">
        <v>147</v>
      </c>
      <c r="G67" s="4"/>
      <c r="H67" s="4"/>
      <c r="I67" s="4"/>
      <c r="J67" s="4"/>
      <c r="K67" s="4"/>
      <c r="L67" s="4"/>
      <c r="M67" s="4"/>
      <c r="N67" s="4"/>
      <c r="O67" s="4"/>
      <c r="P67" s="4"/>
      <c r="Q67" s="4"/>
      <c r="R67" s="4"/>
      <c r="S67" s="4"/>
    </row>
    <row r="68" spans="1:19" ht="43.5" thickBot="1">
      <c r="A68" s="878"/>
      <c r="B68" s="63" t="s">
        <v>49</v>
      </c>
      <c r="C68" s="64" t="s">
        <v>155</v>
      </c>
      <c r="D68" s="64" t="s">
        <v>156</v>
      </c>
      <c r="E68" s="65" t="s">
        <v>138</v>
      </c>
      <c r="F68" s="502" t="s">
        <v>157</v>
      </c>
      <c r="G68" s="4"/>
      <c r="H68" s="4"/>
      <c r="I68" s="4"/>
      <c r="J68" s="4"/>
      <c r="K68" s="4"/>
      <c r="L68" s="4"/>
      <c r="M68" s="4"/>
      <c r="N68" s="4"/>
      <c r="O68" s="4"/>
      <c r="P68" s="4"/>
      <c r="Q68" s="4"/>
      <c r="R68" s="4"/>
      <c r="S68" s="4"/>
    </row>
    <row r="69" spans="1:19" ht="15.75" thickBot="1">
      <c r="A69" s="26"/>
      <c r="B69" s="26"/>
      <c r="C69" s="26"/>
      <c r="D69" s="26"/>
      <c r="E69" s="26"/>
      <c r="F69" s="26"/>
      <c r="G69" s="4"/>
      <c r="H69" s="4"/>
      <c r="I69" s="4"/>
      <c r="J69" s="4"/>
      <c r="K69" s="4"/>
      <c r="L69" s="4"/>
      <c r="M69" s="4"/>
      <c r="N69" s="4"/>
      <c r="O69" s="4"/>
      <c r="P69" s="4"/>
      <c r="Q69" s="4"/>
      <c r="R69" s="4"/>
      <c r="S69" s="4"/>
    </row>
    <row r="70" spans="1:19" ht="18.75" customHeight="1" thickBot="1">
      <c r="A70" s="897" t="s">
        <v>0</v>
      </c>
      <c r="B70" s="898"/>
      <c r="C70" s="898"/>
      <c r="D70" s="898"/>
      <c r="E70" s="898"/>
      <c r="F70" s="899"/>
      <c r="G70" s="4"/>
      <c r="H70" s="4"/>
      <c r="I70" s="4"/>
      <c r="J70" s="4"/>
      <c r="K70" s="4"/>
      <c r="L70" s="4"/>
      <c r="M70" s="4"/>
      <c r="N70" s="4"/>
      <c r="O70" s="4"/>
      <c r="P70" s="4"/>
      <c r="Q70" s="4"/>
      <c r="R70" s="4"/>
      <c r="S70" s="4"/>
    </row>
    <row r="71" spans="1:19" ht="51.75" customHeight="1">
      <c r="A71" s="503" t="s">
        <v>1</v>
      </c>
      <c r="B71" s="900" t="s">
        <v>2</v>
      </c>
      <c r="C71" s="900"/>
      <c r="D71" s="900"/>
      <c r="E71" s="900"/>
      <c r="F71" s="901"/>
      <c r="G71" s="4"/>
      <c r="H71" s="4"/>
      <c r="I71" s="4"/>
      <c r="J71" s="4"/>
      <c r="K71" s="4"/>
      <c r="L71" s="4"/>
      <c r="M71" s="4"/>
      <c r="N71" s="4"/>
      <c r="O71" s="4"/>
      <c r="P71" s="4"/>
      <c r="Q71" s="4"/>
      <c r="R71" s="4"/>
      <c r="S71" s="4"/>
    </row>
    <row r="72" spans="1:19" ht="15.75">
      <c r="A72" s="451" t="s">
        <v>3</v>
      </c>
      <c r="B72" s="819">
        <v>2019</v>
      </c>
      <c r="C72" s="819"/>
      <c r="D72" s="819"/>
      <c r="E72" s="819"/>
      <c r="F72" s="820"/>
      <c r="G72" s="4"/>
      <c r="H72" s="4"/>
      <c r="I72" s="4"/>
      <c r="J72" s="4"/>
      <c r="K72" s="4"/>
      <c r="L72" s="4"/>
      <c r="M72" s="4"/>
      <c r="N72" s="4"/>
      <c r="O72" s="4"/>
      <c r="P72" s="4"/>
      <c r="Q72" s="4"/>
      <c r="R72" s="4"/>
      <c r="S72" s="4"/>
    </row>
    <row r="73" spans="1:19" ht="45.75" customHeight="1">
      <c r="A73" s="452" t="s">
        <v>4</v>
      </c>
      <c r="B73" s="902">
        <v>43496</v>
      </c>
      <c r="C73" s="902"/>
      <c r="D73" s="902"/>
      <c r="E73" s="902"/>
      <c r="F73" s="903"/>
      <c r="G73" s="4"/>
      <c r="H73" s="4"/>
      <c r="I73" s="4"/>
      <c r="J73" s="4"/>
      <c r="K73" s="4"/>
      <c r="L73" s="4"/>
      <c r="M73" s="4"/>
      <c r="N73" s="4"/>
      <c r="O73" s="4"/>
      <c r="P73" s="4"/>
      <c r="Q73" s="4"/>
      <c r="R73" s="4"/>
      <c r="S73" s="4"/>
    </row>
    <row r="74" spans="1:19" ht="32.25" customHeight="1">
      <c r="A74" s="452" t="s">
        <v>5</v>
      </c>
      <c r="B74" s="904" t="s">
        <v>58</v>
      </c>
      <c r="C74" s="904"/>
      <c r="D74" s="904"/>
      <c r="E74" s="904"/>
      <c r="F74" s="905"/>
      <c r="G74" s="4"/>
      <c r="H74" s="4"/>
      <c r="I74" s="4"/>
      <c r="J74" s="4"/>
      <c r="K74" s="4"/>
      <c r="L74" s="4"/>
      <c r="M74" s="4"/>
      <c r="N74" s="4"/>
      <c r="O74" s="4"/>
      <c r="P74" s="4"/>
      <c r="Q74" s="4"/>
      <c r="R74" s="4"/>
      <c r="S74" s="4"/>
    </row>
    <row r="75" spans="1:19" ht="15.75">
      <c r="A75" s="906" t="s">
        <v>158</v>
      </c>
      <c r="B75" s="907"/>
      <c r="C75" s="907"/>
      <c r="D75" s="907"/>
      <c r="E75" s="907"/>
      <c r="F75" s="908"/>
      <c r="G75" s="4"/>
      <c r="H75" s="4"/>
      <c r="I75" s="4"/>
      <c r="J75" s="4"/>
      <c r="K75" s="4"/>
      <c r="L75" s="4"/>
      <c r="M75" s="4"/>
      <c r="N75" s="4"/>
      <c r="O75" s="4"/>
      <c r="P75" s="4"/>
      <c r="Q75" s="4"/>
      <c r="R75" s="4"/>
      <c r="S75" s="4"/>
    </row>
    <row r="76" spans="1:19" ht="36" customHeight="1">
      <c r="A76" s="475" t="s">
        <v>159</v>
      </c>
      <c r="B76" s="909" t="s">
        <v>160</v>
      </c>
      <c r="C76" s="909"/>
      <c r="D76" s="909"/>
      <c r="E76" s="909"/>
      <c r="F76" s="910"/>
      <c r="G76" s="4"/>
      <c r="H76" s="4"/>
      <c r="I76" s="4"/>
      <c r="J76" s="4"/>
      <c r="K76" s="4"/>
      <c r="L76" s="4"/>
      <c r="M76" s="4"/>
      <c r="N76" s="4"/>
      <c r="O76" s="4"/>
      <c r="P76" s="4"/>
      <c r="Q76" s="4"/>
      <c r="R76" s="4"/>
      <c r="S76" s="4"/>
    </row>
    <row r="77" spans="1:19" ht="34.5" customHeight="1">
      <c r="A77" s="452" t="s">
        <v>12</v>
      </c>
      <c r="B77" s="911" t="s">
        <v>161</v>
      </c>
      <c r="C77" s="909"/>
      <c r="D77" s="909"/>
      <c r="E77" s="909"/>
      <c r="F77" s="910"/>
      <c r="G77" s="4"/>
      <c r="H77" s="4"/>
      <c r="I77" s="4"/>
      <c r="J77" s="4"/>
      <c r="K77" s="4"/>
      <c r="L77" s="4"/>
      <c r="M77" s="4"/>
      <c r="N77" s="4"/>
      <c r="O77" s="4"/>
      <c r="P77" s="4"/>
      <c r="Q77" s="4"/>
      <c r="R77" s="4"/>
      <c r="S77" s="4"/>
    </row>
    <row r="78" spans="1:19" ht="45">
      <c r="A78" s="475" t="s">
        <v>14</v>
      </c>
      <c r="B78" s="911" t="s">
        <v>111</v>
      </c>
      <c r="C78" s="911"/>
      <c r="D78" s="911"/>
      <c r="E78" s="911"/>
      <c r="F78" s="912"/>
      <c r="G78" s="4"/>
      <c r="H78" s="4"/>
      <c r="I78" s="4"/>
      <c r="J78" s="4"/>
      <c r="K78" s="4"/>
      <c r="L78" s="4"/>
      <c r="M78" s="4"/>
      <c r="N78" s="4"/>
      <c r="O78" s="4"/>
      <c r="P78" s="4"/>
      <c r="Q78" s="4"/>
      <c r="R78" s="4"/>
      <c r="S78" s="4"/>
    </row>
    <row r="79" spans="1:19" ht="65.25" customHeight="1" thickBot="1">
      <c r="A79" s="27" t="s">
        <v>162</v>
      </c>
      <c r="B79" s="913" t="s">
        <v>163</v>
      </c>
      <c r="C79" s="913"/>
      <c r="D79" s="913"/>
      <c r="E79" s="913"/>
      <c r="F79" s="914"/>
      <c r="G79" s="4"/>
      <c r="H79" s="4"/>
      <c r="I79" s="4"/>
      <c r="J79" s="4"/>
      <c r="K79" s="4"/>
      <c r="L79" s="4"/>
      <c r="M79" s="4"/>
      <c r="N79" s="4"/>
      <c r="O79" s="4"/>
      <c r="P79" s="4"/>
      <c r="Q79" s="4"/>
      <c r="R79" s="4"/>
      <c r="S79" s="4"/>
    </row>
    <row r="80" spans="1:19" ht="16.5" thickBot="1">
      <c r="A80" s="28"/>
      <c r="B80" s="29"/>
      <c r="C80" s="29"/>
      <c r="D80" s="29"/>
      <c r="E80" s="29"/>
      <c r="F80" s="29"/>
      <c r="G80" s="4"/>
      <c r="H80" s="4"/>
      <c r="I80" s="4"/>
      <c r="J80" s="4"/>
      <c r="K80" s="4"/>
      <c r="L80" s="4"/>
      <c r="M80" s="4"/>
      <c r="N80" s="4"/>
      <c r="O80" s="4"/>
      <c r="P80" s="4"/>
      <c r="Q80" s="4"/>
      <c r="R80" s="4"/>
      <c r="S80" s="4"/>
    </row>
    <row r="81" spans="1:19" ht="32.25" thickBot="1">
      <c r="A81" s="30" t="s">
        <v>112</v>
      </c>
      <c r="B81" s="915" t="s">
        <v>19</v>
      </c>
      <c r="C81" s="915"/>
      <c r="D81" s="31" t="s">
        <v>21</v>
      </c>
      <c r="E81" s="32" t="s">
        <v>79</v>
      </c>
      <c r="F81" s="504" t="s">
        <v>23</v>
      </c>
      <c r="G81" s="4"/>
      <c r="H81" s="4"/>
      <c r="I81" s="4"/>
      <c r="J81" s="4"/>
      <c r="K81" s="4"/>
      <c r="L81" s="4"/>
      <c r="M81" s="4"/>
      <c r="N81" s="4"/>
      <c r="O81" s="4"/>
      <c r="P81" s="4"/>
      <c r="Q81" s="4"/>
      <c r="R81" s="4"/>
      <c r="S81" s="4"/>
    </row>
    <row r="82" spans="1:19" ht="109.5" customHeight="1">
      <c r="A82" s="895" t="s">
        <v>164</v>
      </c>
      <c r="B82" s="505" t="s">
        <v>25</v>
      </c>
      <c r="C82" s="506" t="s">
        <v>165</v>
      </c>
      <c r="D82" s="506" t="s">
        <v>166</v>
      </c>
      <c r="E82" s="507" t="s">
        <v>116</v>
      </c>
      <c r="F82" s="508" t="s">
        <v>167</v>
      </c>
      <c r="G82" s="4"/>
      <c r="H82" s="4"/>
      <c r="I82" s="4"/>
      <c r="J82" s="4"/>
      <c r="K82" s="4"/>
      <c r="L82" s="4"/>
      <c r="M82" s="4"/>
      <c r="N82" s="4"/>
      <c r="O82" s="4"/>
      <c r="P82" s="4"/>
      <c r="Q82" s="4"/>
      <c r="R82" s="4"/>
      <c r="S82" s="4"/>
    </row>
    <row r="83" spans="1:19" ht="114" customHeight="1">
      <c r="A83" s="896"/>
      <c r="B83" s="509" t="s">
        <v>118</v>
      </c>
      <c r="C83" s="510" t="s">
        <v>168</v>
      </c>
      <c r="D83" s="510" t="s">
        <v>169</v>
      </c>
      <c r="E83" s="511" t="s">
        <v>116</v>
      </c>
      <c r="F83" s="508" t="s">
        <v>167</v>
      </c>
      <c r="G83" s="4"/>
      <c r="H83" s="4"/>
      <c r="I83" s="4"/>
      <c r="J83" s="4"/>
      <c r="K83" s="4"/>
      <c r="L83" s="4"/>
      <c r="M83" s="4"/>
      <c r="N83" s="4"/>
      <c r="O83" s="4"/>
      <c r="P83" s="4"/>
      <c r="Q83" s="4"/>
      <c r="R83" s="4"/>
      <c r="S83" s="4"/>
    </row>
    <row r="84" spans="1:19" ht="72" customHeight="1">
      <c r="A84" s="896"/>
      <c r="B84" s="509" t="s">
        <v>122</v>
      </c>
      <c r="C84" s="510" t="s">
        <v>170</v>
      </c>
      <c r="D84" s="510" t="s">
        <v>171</v>
      </c>
      <c r="E84" s="511" t="s">
        <v>116</v>
      </c>
      <c r="F84" s="508" t="s">
        <v>172</v>
      </c>
      <c r="G84" s="33"/>
      <c r="H84" s="33"/>
      <c r="I84" s="33"/>
      <c r="J84" s="33"/>
      <c r="K84" s="33"/>
      <c r="L84" s="33"/>
      <c r="M84" s="33"/>
      <c r="N84" s="33"/>
      <c r="O84" s="33"/>
      <c r="P84" s="33"/>
      <c r="Q84" s="33"/>
      <c r="R84" s="33"/>
      <c r="S84" s="33"/>
    </row>
    <row r="85" spans="1:19" ht="83.25" customHeight="1">
      <c r="A85" s="896" t="s">
        <v>173</v>
      </c>
      <c r="B85" s="509" t="s">
        <v>130</v>
      </c>
      <c r="C85" s="510" t="s">
        <v>174</v>
      </c>
      <c r="D85" s="510" t="s">
        <v>175</v>
      </c>
      <c r="E85" s="511" t="s">
        <v>116</v>
      </c>
      <c r="F85" s="511" t="s">
        <v>172</v>
      </c>
      <c r="G85" s="33"/>
      <c r="H85" s="33"/>
      <c r="I85" s="33"/>
      <c r="J85" s="33"/>
      <c r="K85" s="33"/>
      <c r="L85" s="33"/>
      <c r="M85" s="33"/>
      <c r="N85" s="33"/>
      <c r="O85" s="33"/>
      <c r="P85" s="33"/>
      <c r="Q85" s="33"/>
      <c r="R85" s="33"/>
      <c r="S85" s="33"/>
    </row>
    <row r="86" spans="1:19" ht="225" customHeight="1">
      <c r="A86" s="896"/>
      <c r="B86" s="509" t="s">
        <v>31</v>
      </c>
      <c r="C86" s="510" t="s">
        <v>176</v>
      </c>
      <c r="D86" s="510" t="s">
        <v>177</v>
      </c>
      <c r="E86" s="511" t="s">
        <v>116</v>
      </c>
      <c r="F86" s="511" t="s">
        <v>167</v>
      </c>
    </row>
    <row r="87" spans="1:19" ht="135.75" customHeight="1">
      <c r="A87" s="896"/>
      <c r="B87" s="509" t="s">
        <v>136</v>
      </c>
      <c r="C87" s="510" t="s">
        <v>178</v>
      </c>
      <c r="D87" s="510" t="s">
        <v>179</v>
      </c>
      <c r="E87" s="511" t="s">
        <v>116</v>
      </c>
      <c r="F87" s="511" t="s">
        <v>167</v>
      </c>
    </row>
    <row r="88" spans="1:19" ht="146.25" customHeight="1">
      <c r="A88" s="896"/>
      <c r="B88" s="509" t="s">
        <v>180</v>
      </c>
      <c r="C88" s="510" t="s">
        <v>181</v>
      </c>
      <c r="D88" s="510" t="s">
        <v>182</v>
      </c>
      <c r="E88" s="511" t="s">
        <v>116</v>
      </c>
      <c r="F88" s="511" t="s">
        <v>167</v>
      </c>
    </row>
    <row r="89" spans="1:19" ht="132.75" customHeight="1">
      <c r="A89" s="919" t="s">
        <v>183</v>
      </c>
      <c r="B89" s="509" t="s">
        <v>37</v>
      </c>
      <c r="C89" s="510" t="s">
        <v>184</v>
      </c>
      <c r="D89" s="510" t="s">
        <v>185</v>
      </c>
      <c r="E89" s="511" t="s">
        <v>116</v>
      </c>
      <c r="F89" s="511" t="s">
        <v>167</v>
      </c>
    </row>
    <row r="90" spans="1:19" ht="110.25" customHeight="1">
      <c r="A90" s="919"/>
      <c r="B90" s="512" t="s">
        <v>41</v>
      </c>
      <c r="C90" s="513" t="s">
        <v>186</v>
      </c>
      <c r="D90" s="513" t="s">
        <v>187</v>
      </c>
      <c r="E90" s="514" t="s">
        <v>188</v>
      </c>
      <c r="F90" s="515" t="s">
        <v>125</v>
      </c>
    </row>
    <row r="91" spans="1:19" ht="82.5" customHeight="1">
      <c r="A91" s="919"/>
      <c r="B91" s="512" t="s">
        <v>145</v>
      </c>
      <c r="C91" s="513" t="s">
        <v>189</v>
      </c>
      <c r="D91" s="513" t="s">
        <v>190</v>
      </c>
      <c r="E91" s="514" t="s">
        <v>188</v>
      </c>
      <c r="F91" s="515" t="s">
        <v>125</v>
      </c>
    </row>
    <row r="92" spans="1:19" ht="99" customHeight="1">
      <c r="A92" s="896" t="s">
        <v>191</v>
      </c>
      <c r="B92" s="509" t="s">
        <v>46</v>
      </c>
      <c r="C92" s="510" t="s">
        <v>192</v>
      </c>
      <c r="D92" s="510" t="s">
        <v>193</v>
      </c>
      <c r="E92" s="511" t="s">
        <v>116</v>
      </c>
      <c r="F92" s="511" t="s">
        <v>194</v>
      </c>
    </row>
    <row r="93" spans="1:19" ht="96" customHeight="1">
      <c r="A93" s="896"/>
      <c r="B93" s="509" t="s">
        <v>49</v>
      </c>
      <c r="C93" s="510" t="s">
        <v>195</v>
      </c>
      <c r="D93" s="510" t="s">
        <v>196</v>
      </c>
      <c r="E93" s="511" t="s">
        <v>116</v>
      </c>
      <c r="F93" s="511" t="s">
        <v>172</v>
      </c>
    </row>
    <row r="94" spans="1:19" ht="87" customHeight="1">
      <c r="A94" s="896"/>
      <c r="B94" s="509" t="s">
        <v>197</v>
      </c>
      <c r="C94" s="510" t="s">
        <v>198</v>
      </c>
      <c r="D94" s="510" t="s">
        <v>199</v>
      </c>
      <c r="E94" s="511" t="s">
        <v>116</v>
      </c>
      <c r="F94" s="511" t="s">
        <v>167</v>
      </c>
    </row>
    <row r="95" spans="1:19" ht="89.25" customHeight="1">
      <c r="A95" s="896" t="s">
        <v>200</v>
      </c>
      <c r="B95" s="509" t="s">
        <v>53</v>
      </c>
      <c r="C95" s="510" t="s">
        <v>201</v>
      </c>
      <c r="D95" s="510" t="s">
        <v>199</v>
      </c>
      <c r="E95" s="511" t="s">
        <v>116</v>
      </c>
      <c r="F95" s="508" t="s">
        <v>172</v>
      </c>
    </row>
    <row r="96" spans="1:19" ht="99.75" customHeight="1">
      <c r="A96" s="896"/>
      <c r="B96" s="509" t="s">
        <v>202</v>
      </c>
      <c r="C96" s="510" t="s">
        <v>203</v>
      </c>
      <c r="D96" s="510" t="s">
        <v>204</v>
      </c>
      <c r="E96" s="511" t="s">
        <v>116</v>
      </c>
      <c r="F96" s="508" t="s">
        <v>125</v>
      </c>
    </row>
    <row r="97" spans="1:19" ht="28.5">
      <c r="A97" s="896"/>
      <c r="B97" s="509" t="s">
        <v>205</v>
      </c>
      <c r="C97" s="510" t="s">
        <v>206</v>
      </c>
      <c r="D97" s="510" t="s">
        <v>207</v>
      </c>
      <c r="E97" s="511" t="s">
        <v>116</v>
      </c>
      <c r="F97" s="511" t="s">
        <v>172</v>
      </c>
    </row>
    <row r="98" spans="1:19" ht="43.5" thickBot="1">
      <c r="A98" s="920"/>
      <c r="B98" s="66" t="s">
        <v>208</v>
      </c>
      <c r="C98" s="67" t="s">
        <v>209</v>
      </c>
      <c r="D98" s="67" t="s">
        <v>210</v>
      </c>
      <c r="E98" s="68" t="s">
        <v>116</v>
      </c>
      <c r="F98" s="508" t="s">
        <v>167</v>
      </c>
    </row>
    <row r="99" spans="1:19" ht="15.75" thickBot="1">
      <c r="A99" s="26"/>
      <c r="B99" s="26"/>
      <c r="C99" s="26"/>
      <c r="D99" s="26"/>
      <c r="E99" s="26"/>
      <c r="F99" s="26"/>
    </row>
    <row r="100" spans="1:19" ht="15.75">
      <c r="A100" s="921" t="s">
        <v>0</v>
      </c>
      <c r="B100" s="922"/>
      <c r="C100" s="922"/>
      <c r="D100" s="922"/>
      <c r="E100" s="922"/>
      <c r="F100" s="923"/>
    </row>
    <row r="101" spans="1:19" ht="48.75" customHeight="1">
      <c r="A101" s="451" t="s">
        <v>1</v>
      </c>
      <c r="B101" s="924" t="s">
        <v>2</v>
      </c>
      <c r="C101" s="925"/>
      <c r="D101" s="925"/>
      <c r="E101" s="925"/>
      <c r="F101" s="926"/>
    </row>
    <row r="102" spans="1:19" ht="15.75">
      <c r="A102" s="451" t="s">
        <v>3</v>
      </c>
      <c r="B102" s="927">
        <v>2019</v>
      </c>
      <c r="C102" s="927"/>
      <c r="D102" s="927"/>
      <c r="E102" s="927"/>
      <c r="F102" s="820"/>
    </row>
    <row r="103" spans="1:19" ht="66.75" customHeight="1">
      <c r="A103" s="452" t="s">
        <v>4</v>
      </c>
      <c r="B103" s="902">
        <v>43496</v>
      </c>
      <c r="C103" s="902"/>
      <c r="D103" s="902"/>
      <c r="E103" s="902"/>
      <c r="F103" s="903"/>
    </row>
    <row r="104" spans="1:19" ht="35.25" customHeight="1" thickBot="1">
      <c r="A104" s="14" t="s">
        <v>5</v>
      </c>
      <c r="B104" s="928" t="s">
        <v>58</v>
      </c>
      <c r="C104" s="928"/>
      <c r="D104" s="928"/>
      <c r="E104" s="928"/>
      <c r="F104" s="929"/>
    </row>
    <row r="105" spans="1:19" ht="16.5" thickBot="1">
      <c r="A105" s="930" t="s">
        <v>211</v>
      </c>
      <c r="B105" s="931"/>
      <c r="C105" s="931"/>
      <c r="D105" s="931"/>
      <c r="E105" s="931"/>
      <c r="F105" s="932"/>
    </row>
    <row r="106" spans="1:19" ht="30">
      <c r="A106" s="15" t="s">
        <v>159</v>
      </c>
      <c r="B106" s="933" t="s">
        <v>212</v>
      </c>
      <c r="C106" s="934"/>
      <c r="D106" s="934"/>
      <c r="E106" s="934"/>
      <c r="F106" s="935"/>
    </row>
    <row r="107" spans="1:19" ht="75" customHeight="1">
      <c r="A107" s="452" t="s">
        <v>12</v>
      </c>
      <c r="B107" s="916" t="s">
        <v>213</v>
      </c>
      <c r="C107" s="917"/>
      <c r="D107" s="917"/>
      <c r="E107" s="917"/>
      <c r="F107" s="918"/>
    </row>
    <row r="108" spans="1:19" ht="45">
      <c r="A108" s="475" t="s">
        <v>14</v>
      </c>
      <c r="B108" s="937" t="s">
        <v>64</v>
      </c>
      <c r="C108" s="917"/>
      <c r="D108" s="917"/>
      <c r="E108" s="917"/>
      <c r="F108" s="918"/>
    </row>
    <row r="109" spans="1:19" ht="15.75">
      <c r="A109" s="516" t="s">
        <v>214</v>
      </c>
      <c r="B109" s="916" t="s">
        <v>215</v>
      </c>
      <c r="C109" s="938"/>
      <c r="D109" s="938"/>
      <c r="E109" s="938"/>
      <c r="F109" s="939"/>
    </row>
    <row r="110" spans="1:19" ht="63">
      <c r="A110" s="517" t="s">
        <v>216</v>
      </c>
      <c r="B110" s="940" t="s">
        <v>217</v>
      </c>
      <c r="C110" s="941"/>
      <c r="D110" s="941"/>
      <c r="E110" s="941"/>
      <c r="F110" s="942"/>
      <c r="G110" s="4"/>
      <c r="H110" s="4"/>
      <c r="I110" s="4"/>
      <c r="J110" s="4"/>
      <c r="K110" s="4"/>
      <c r="L110" s="4"/>
      <c r="M110" s="4"/>
      <c r="N110" s="4"/>
      <c r="O110" s="4"/>
      <c r="P110" s="4"/>
      <c r="Q110" s="4"/>
      <c r="R110" s="4"/>
      <c r="S110" s="4"/>
    </row>
    <row r="111" spans="1:19" ht="31.5" customHeight="1" thickBot="1">
      <c r="A111" s="518" t="s">
        <v>214</v>
      </c>
      <c r="B111" s="943" t="s">
        <v>66</v>
      </c>
      <c r="C111" s="944"/>
      <c r="D111" s="944"/>
      <c r="E111" s="944"/>
      <c r="F111" s="945"/>
      <c r="G111" s="4"/>
      <c r="H111" s="4"/>
      <c r="I111" s="4"/>
      <c r="J111" s="4"/>
      <c r="K111" s="4"/>
      <c r="L111" s="4"/>
      <c r="M111" s="4"/>
      <c r="N111" s="4"/>
      <c r="O111" s="4"/>
      <c r="P111" s="4"/>
      <c r="Q111" s="4"/>
      <c r="R111" s="4"/>
      <c r="S111" s="4"/>
    </row>
    <row r="112" spans="1:19" ht="16.5" thickBot="1">
      <c r="A112" s="34"/>
      <c r="B112" s="35"/>
      <c r="C112" s="35"/>
      <c r="D112" s="35"/>
      <c r="E112" s="35"/>
      <c r="F112" s="35"/>
    </row>
    <row r="113" spans="1:6" ht="32.25" thickBot="1">
      <c r="A113" s="30" t="s">
        <v>218</v>
      </c>
      <c r="B113" s="915" t="s">
        <v>19</v>
      </c>
      <c r="C113" s="915"/>
      <c r="D113" s="31" t="s">
        <v>21</v>
      </c>
      <c r="E113" s="32" t="s">
        <v>79</v>
      </c>
      <c r="F113" s="504" t="s">
        <v>23</v>
      </c>
    </row>
    <row r="114" spans="1:6" ht="114">
      <c r="A114" s="946" t="s">
        <v>219</v>
      </c>
      <c r="B114" s="519" t="s">
        <v>25</v>
      </c>
      <c r="C114" s="520" t="s">
        <v>220</v>
      </c>
      <c r="D114" s="521" t="s">
        <v>221</v>
      </c>
      <c r="E114" s="521" t="s">
        <v>222</v>
      </c>
      <c r="F114" s="522" t="s">
        <v>167</v>
      </c>
    </row>
    <row r="115" spans="1:6" ht="153" customHeight="1">
      <c r="A115" s="947"/>
      <c r="B115" s="523" t="s">
        <v>118</v>
      </c>
      <c r="C115" s="524" t="s">
        <v>223</v>
      </c>
      <c r="D115" s="525" t="s">
        <v>224</v>
      </c>
      <c r="E115" s="525" t="s">
        <v>225</v>
      </c>
      <c r="F115" s="526" t="s">
        <v>125</v>
      </c>
    </row>
    <row r="116" spans="1:6" ht="76.5" customHeight="1">
      <c r="A116" s="947"/>
      <c r="B116" s="527" t="s">
        <v>122</v>
      </c>
      <c r="C116" s="528" t="s">
        <v>226</v>
      </c>
      <c r="D116" s="529" t="s">
        <v>227</v>
      </c>
      <c r="E116" s="521" t="s">
        <v>222</v>
      </c>
      <c r="F116" s="522" t="s">
        <v>125</v>
      </c>
    </row>
    <row r="117" spans="1:6" ht="42.75">
      <c r="A117" s="947"/>
      <c r="B117" s="523" t="s">
        <v>126</v>
      </c>
      <c r="C117" s="524" t="s">
        <v>228</v>
      </c>
      <c r="D117" s="525" t="s">
        <v>229</v>
      </c>
      <c r="E117" s="525" t="s">
        <v>225</v>
      </c>
      <c r="F117" s="526" t="s">
        <v>125</v>
      </c>
    </row>
    <row r="118" spans="1:6" ht="57">
      <c r="A118" s="947"/>
      <c r="B118" s="527" t="s">
        <v>230</v>
      </c>
      <c r="C118" s="530" t="s">
        <v>231</v>
      </c>
      <c r="D118" s="529" t="s">
        <v>232</v>
      </c>
      <c r="E118" s="521" t="s">
        <v>222</v>
      </c>
      <c r="F118" s="522" t="s">
        <v>125</v>
      </c>
    </row>
    <row r="119" spans="1:6" ht="98.25" customHeight="1">
      <c r="A119" s="948"/>
      <c r="B119" s="531" t="s">
        <v>233</v>
      </c>
      <c r="C119" s="532" t="s">
        <v>234</v>
      </c>
      <c r="D119" s="533" t="s">
        <v>235</v>
      </c>
      <c r="E119" s="534" t="s">
        <v>236</v>
      </c>
      <c r="F119" s="535" t="s">
        <v>125</v>
      </c>
    </row>
    <row r="120" spans="1:6" ht="198.75" customHeight="1">
      <c r="A120" s="936" t="s">
        <v>237</v>
      </c>
      <c r="B120" s="536" t="s">
        <v>130</v>
      </c>
      <c r="C120" s="537" t="s">
        <v>238</v>
      </c>
      <c r="D120" s="538" t="s">
        <v>239</v>
      </c>
      <c r="E120" s="538" t="s">
        <v>240</v>
      </c>
      <c r="F120" s="539" t="s">
        <v>29</v>
      </c>
    </row>
    <row r="121" spans="1:6" ht="153.75" customHeight="1">
      <c r="A121" s="936"/>
      <c r="B121" s="540" t="s">
        <v>31</v>
      </c>
      <c r="C121" s="541" t="s">
        <v>241</v>
      </c>
      <c r="D121" s="542" t="s">
        <v>242</v>
      </c>
      <c r="E121" s="543" t="s">
        <v>243</v>
      </c>
      <c r="F121" s="544" t="s">
        <v>29</v>
      </c>
    </row>
    <row r="122" spans="1:6" ht="106.5" customHeight="1">
      <c r="A122" s="936" t="s">
        <v>244</v>
      </c>
      <c r="B122" s="504" t="s">
        <v>37</v>
      </c>
      <c r="C122" s="532" t="s">
        <v>245</v>
      </c>
      <c r="D122" s="545" t="s">
        <v>246</v>
      </c>
      <c r="E122" s="545" t="s">
        <v>247</v>
      </c>
      <c r="F122" s="546" t="s">
        <v>29</v>
      </c>
    </row>
    <row r="123" spans="1:6" ht="42.75">
      <c r="A123" s="936"/>
      <c r="B123" s="504" t="s">
        <v>41</v>
      </c>
      <c r="C123" s="547" t="s">
        <v>248</v>
      </c>
      <c r="D123" s="548" t="s">
        <v>249</v>
      </c>
      <c r="E123" s="548" t="s">
        <v>250</v>
      </c>
      <c r="F123" s="549" t="s">
        <v>29</v>
      </c>
    </row>
    <row r="124" spans="1:6" ht="57">
      <c r="A124" s="936"/>
      <c r="B124" s="504" t="s">
        <v>145</v>
      </c>
      <c r="C124" s="541" t="s">
        <v>251</v>
      </c>
      <c r="D124" s="543" t="s">
        <v>252</v>
      </c>
      <c r="E124" s="550" t="s">
        <v>247</v>
      </c>
      <c r="F124" s="551" t="s">
        <v>29</v>
      </c>
    </row>
    <row r="125" spans="1:6" ht="57">
      <c r="A125" s="936" t="s">
        <v>253</v>
      </c>
      <c r="B125" s="504" t="s">
        <v>46</v>
      </c>
      <c r="C125" s="541" t="s">
        <v>254</v>
      </c>
      <c r="D125" s="550" t="s">
        <v>255</v>
      </c>
      <c r="E125" s="550" t="s">
        <v>243</v>
      </c>
      <c r="F125" s="544" t="s">
        <v>256</v>
      </c>
    </row>
    <row r="126" spans="1:6" ht="71.25">
      <c r="A126" s="936"/>
      <c r="B126" s="504" t="s">
        <v>49</v>
      </c>
      <c r="C126" s="541" t="s">
        <v>257</v>
      </c>
      <c r="D126" s="550" t="s">
        <v>258</v>
      </c>
      <c r="E126" s="550" t="s">
        <v>243</v>
      </c>
      <c r="F126" s="551" t="s">
        <v>29</v>
      </c>
    </row>
    <row r="127" spans="1:6" ht="119.25" customHeight="1" thickBot="1">
      <c r="A127" s="36" t="s">
        <v>259</v>
      </c>
      <c r="B127" s="37" t="s">
        <v>53</v>
      </c>
      <c r="C127" s="69" t="s">
        <v>260</v>
      </c>
      <c r="D127" s="70" t="s">
        <v>261</v>
      </c>
      <c r="E127" s="70" t="s">
        <v>243</v>
      </c>
      <c r="F127" s="544" t="s">
        <v>29</v>
      </c>
    </row>
    <row r="128" spans="1:6" ht="74.25" customHeight="1">
      <c r="D128" s="26"/>
      <c r="E128" s="26"/>
      <c r="F128" s="26"/>
    </row>
    <row r="129" spans="4:6" ht="15">
      <c r="D129" s="26"/>
      <c r="E129" s="26"/>
      <c r="F129" s="26"/>
    </row>
    <row r="130" spans="4:6" ht="15">
      <c r="D130" s="26"/>
      <c r="E130" s="26"/>
      <c r="F130" s="26"/>
    </row>
    <row r="131" spans="4:6" ht="15">
      <c r="D131" s="26"/>
      <c r="E131" s="26"/>
      <c r="F131" s="26"/>
    </row>
    <row r="132" spans="4:6" ht="15">
      <c r="D132" s="26"/>
      <c r="E132" s="26"/>
      <c r="F132" s="26"/>
    </row>
    <row r="133" spans="4:6" ht="15">
      <c r="D133" s="26"/>
      <c r="E133" s="26"/>
      <c r="F133" s="26"/>
    </row>
    <row r="134" spans="4:6" ht="15">
      <c r="D134" s="26"/>
      <c r="E134" s="26"/>
      <c r="F134" s="26"/>
    </row>
    <row r="135" spans="4:6" ht="15">
      <c r="D135" s="26"/>
      <c r="E135" s="26"/>
      <c r="F135" s="26"/>
    </row>
    <row r="136" spans="4:6" ht="15">
      <c r="D136" s="26"/>
      <c r="E136" s="26"/>
      <c r="F136" s="26"/>
    </row>
    <row r="137" spans="4:6" ht="15">
      <c r="D137" s="26"/>
      <c r="E137" s="26"/>
      <c r="F137" s="26"/>
    </row>
    <row r="138" spans="4:6" ht="15">
      <c r="D138" s="26"/>
      <c r="E138" s="26"/>
      <c r="F138" s="26"/>
    </row>
  </sheetData>
  <mergeCells count="99">
    <mergeCell ref="A120:A121"/>
    <mergeCell ref="A122:A124"/>
    <mergeCell ref="A125:A126"/>
    <mergeCell ref="B108:F108"/>
    <mergeCell ref="B109:F109"/>
    <mergeCell ref="B110:F110"/>
    <mergeCell ref="B111:F111"/>
    <mergeCell ref="B113:C113"/>
    <mergeCell ref="A114:A119"/>
    <mergeCell ref="B107:F107"/>
    <mergeCell ref="A85:A88"/>
    <mergeCell ref="A89:A91"/>
    <mergeCell ref="A92:A94"/>
    <mergeCell ref="A95:A98"/>
    <mergeCell ref="A100:F100"/>
    <mergeCell ref="B101:F101"/>
    <mergeCell ref="B102:F102"/>
    <mergeCell ref="B103:F103"/>
    <mergeCell ref="B104:F104"/>
    <mergeCell ref="A105:F105"/>
    <mergeCell ref="B106:F106"/>
    <mergeCell ref="A82:A84"/>
    <mergeCell ref="A70:F70"/>
    <mergeCell ref="B71:F71"/>
    <mergeCell ref="B72:F72"/>
    <mergeCell ref="B73:F73"/>
    <mergeCell ref="B74:F74"/>
    <mergeCell ref="A75:F75"/>
    <mergeCell ref="B76:F76"/>
    <mergeCell ref="B77:F77"/>
    <mergeCell ref="B78:F78"/>
    <mergeCell ref="B79:F79"/>
    <mergeCell ref="B81:C81"/>
    <mergeCell ref="A67:A68"/>
    <mergeCell ref="B47:F47"/>
    <mergeCell ref="B48:F48"/>
    <mergeCell ref="B49:F49"/>
    <mergeCell ref="A50:F50"/>
    <mergeCell ref="B51:F51"/>
    <mergeCell ref="B52:F52"/>
    <mergeCell ref="B53:F53"/>
    <mergeCell ref="B55:C55"/>
    <mergeCell ref="A56:A59"/>
    <mergeCell ref="A60:A62"/>
    <mergeCell ref="A63:A66"/>
    <mergeCell ref="B46:F46"/>
    <mergeCell ref="B41:C41"/>
    <mergeCell ref="G41:H41"/>
    <mergeCell ref="I41:J41"/>
    <mergeCell ref="L41:M41"/>
    <mergeCell ref="B42:C42"/>
    <mergeCell ref="G42:H42"/>
    <mergeCell ref="I42:J42"/>
    <mergeCell ref="L42:M42"/>
    <mergeCell ref="B43:C43"/>
    <mergeCell ref="G43:H43"/>
    <mergeCell ref="I43:J43"/>
    <mergeCell ref="L43:M43"/>
    <mergeCell ref="A45:F45"/>
    <mergeCell ref="B39:C39"/>
    <mergeCell ref="G39:H39"/>
    <mergeCell ref="I39:J39"/>
    <mergeCell ref="L39:M39"/>
    <mergeCell ref="B40:C40"/>
    <mergeCell ref="G40:H40"/>
    <mergeCell ref="I40:J40"/>
    <mergeCell ref="L40:M40"/>
    <mergeCell ref="B35:G35"/>
    <mergeCell ref="A37:E37"/>
    <mergeCell ref="F37:J37"/>
    <mergeCell ref="K37:O37"/>
    <mergeCell ref="B38:C38"/>
    <mergeCell ref="G38:H38"/>
    <mergeCell ref="I38:J38"/>
    <mergeCell ref="L38:M38"/>
    <mergeCell ref="B34:G34"/>
    <mergeCell ref="A18:A19"/>
    <mergeCell ref="A20:A21"/>
    <mergeCell ref="A25:G25"/>
    <mergeCell ref="B26:G26"/>
    <mergeCell ref="B27:G27"/>
    <mergeCell ref="B28:G28"/>
    <mergeCell ref="B29:G29"/>
    <mergeCell ref="B30:G30"/>
    <mergeCell ref="A31:G31"/>
    <mergeCell ref="B32:G32"/>
    <mergeCell ref="B33:G33"/>
    <mergeCell ref="B13:F13"/>
    <mergeCell ref="A2:F2"/>
    <mergeCell ref="B3:F3"/>
    <mergeCell ref="B4:F4"/>
    <mergeCell ref="B5:F5"/>
    <mergeCell ref="B6:F6"/>
    <mergeCell ref="B7:F7"/>
    <mergeCell ref="A8:F8"/>
    <mergeCell ref="B9:F9"/>
    <mergeCell ref="B10:F10"/>
    <mergeCell ref="B11:F11"/>
    <mergeCell ref="B12:F12"/>
  </mergeCells>
  <printOptions horizontalCentered="1"/>
  <pageMargins left="0.70866141732283472" right="0.70866141732283472" top="0.74803149606299213" bottom="0.74803149606299213" header="0.31496062992125984" footer="0.31496062992125984"/>
  <pageSetup scale="28" orientation="portrait" r:id="rId1"/>
  <rowBreaks count="4" manualBreakCount="4">
    <brk id="23" max="20" man="1"/>
    <brk id="44" max="20" man="1"/>
    <brk id="68" max="20" man="1"/>
    <brk id="98"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211"/>
  <sheetViews>
    <sheetView showGridLines="0" tabSelected="1" topLeftCell="CG29" zoomScale="60" zoomScaleNormal="60" workbookViewId="0">
      <selection activeCell="BO204" sqref="BO204:BO209"/>
    </sheetView>
  </sheetViews>
  <sheetFormatPr baseColWidth="10" defaultColWidth="11.42578125" defaultRowHeight="18"/>
  <cols>
    <col min="1" max="1" width="5" style="72" customWidth="1"/>
    <col min="2" max="2" width="31.85546875" style="72" customWidth="1"/>
    <col min="3" max="3" width="14.5703125" style="72" customWidth="1"/>
    <col min="4" max="4" width="35.5703125" style="72" customWidth="1"/>
    <col min="5" max="5" width="39.140625" style="74" customWidth="1"/>
    <col min="6" max="6" width="30.140625" style="75" customWidth="1"/>
    <col min="7" max="7" width="28.28515625" style="72" customWidth="1"/>
    <col min="8" max="8" width="9" style="72" hidden="1" customWidth="1"/>
    <col min="9" max="9" width="11" style="72" hidden="1" customWidth="1"/>
    <col min="10" max="10" width="11.85546875" style="72" hidden="1" customWidth="1"/>
    <col min="11" max="11" width="15.42578125" style="72" hidden="1" customWidth="1"/>
    <col min="12" max="12" width="6.7109375" style="72" hidden="1" customWidth="1"/>
    <col min="13" max="13" width="9.7109375" style="72" hidden="1" customWidth="1"/>
    <col min="14" max="14" width="6.7109375" style="72" hidden="1" customWidth="1"/>
    <col min="15" max="15" width="49.7109375" style="72" hidden="1" customWidth="1"/>
    <col min="16" max="16" width="30.85546875" style="72" hidden="1" customWidth="1"/>
    <col min="17" max="17" width="28.140625" style="72" hidden="1" customWidth="1"/>
    <col min="18" max="18" width="26.28515625" style="72" hidden="1" customWidth="1"/>
    <col min="19" max="25" width="4" style="72" hidden="1" customWidth="1"/>
    <col min="26" max="26" width="16.7109375" style="72" hidden="1" customWidth="1"/>
    <col min="27" max="27" width="25.7109375" style="72" hidden="1" customWidth="1"/>
    <col min="28" max="28" width="22.85546875" style="72" hidden="1" customWidth="1"/>
    <col min="29" max="29" width="102.7109375" style="92" hidden="1" customWidth="1"/>
    <col min="30" max="30" width="7.28515625" style="72" hidden="1" customWidth="1"/>
    <col min="31" max="31" width="19.7109375" style="72" hidden="1" customWidth="1"/>
    <col min="32" max="32" width="12.85546875" style="72" hidden="1" customWidth="1"/>
    <col min="33" max="36" width="12" style="72" hidden="1" customWidth="1"/>
    <col min="37" max="37" width="14.140625" style="72" hidden="1" customWidth="1"/>
    <col min="38" max="38" width="15" style="72" hidden="1" customWidth="1"/>
    <col min="39" max="39" width="6.5703125" style="72" hidden="1" customWidth="1"/>
    <col min="40" max="40" width="33.85546875" style="72" hidden="1" customWidth="1"/>
    <col min="41" max="53" width="6.5703125" style="72" hidden="1" customWidth="1"/>
    <col min="54" max="54" width="11.85546875" style="72" hidden="1" customWidth="1"/>
    <col min="55" max="55" width="10.42578125" style="72" hidden="1" customWidth="1"/>
    <col min="56" max="56" width="19.7109375" style="72" hidden="1" customWidth="1"/>
    <col min="57" max="57" width="102.5703125" style="72" hidden="1" customWidth="1"/>
    <col min="58" max="58" width="0.7109375" style="98" customWidth="1"/>
    <col min="59" max="59" width="14.5703125" style="72" hidden="1" customWidth="1"/>
    <col min="60" max="63" width="11.5703125" style="72" hidden="1" customWidth="1"/>
    <col min="64" max="66" width="14.7109375" style="72" hidden="1" customWidth="1"/>
    <col min="67" max="67" width="38.85546875" style="72" customWidth="1"/>
    <col min="68" max="68" width="57.140625" style="72" customWidth="1"/>
    <col min="69" max="69" width="14.7109375" style="72" customWidth="1"/>
    <col min="70" max="74" width="9" style="72" customWidth="1"/>
    <col min="75" max="81" width="8.28515625" style="72" customWidth="1"/>
    <col min="82" max="82" width="1.5703125" style="98" customWidth="1"/>
    <col min="83" max="83" width="15.5703125" style="72" customWidth="1"/>
    <col min="84" max="84" width="16.42578125" style="72" customWidth="1"/>
    <col min="85" max="85" width="20.42578125" style="72" customWidth="1"/>
    <col min="86" max="86" width="172.140625" style="72" customWidth="1"/>
    <col min="87" max="87" width="16.42578125" style="72" customWidth="1"/>
    <col min="88" max="88" width="16.7109375" style="72" customWidth="1"/>
    <col min="89" max="16384" width="11.42578125" style="72"/>
  </cols>
  <sheetData>
    <row r="1" spans="1:83" ht="12" customHeight="1" thickBot="1">
      <c r="B1" s="1167"/>
      <c r="C1" s="1167"/>
      <c r="D1" s="1167"/>
      <c r="E1" s="1167"/>
      <c r="F1" s="1167"/>
      <c r="G1" s="1167"/>
      <c r="H1" s="301"/>
      <c r="I1" s="301"/>
      <c r="J1" s="301"/>
      <c r="K1" s="301"/>
      <c r="L1" s="301"/>
      <c r="M1" s="301"/>
      <c r="N1" s="301"/>
      <c r="AC1" s="72"/>
      <c r="AK1" s="301"/>
      <c r="AL1" s="301"/>
      <c r="AM1" s="301"/>
      <c r="AN1" s="301"/>
      <c r="AO1" s="301"/>
      <c r="AP1" s="301"/>
      <c r="AQ1" s="301"/>
    </row>
    <row r="2" spans="1:83" ht="111" customHeight="1" thickBot="1">
      <c r="B2" s="356">
        <v>2022</v>
      </c>
      <c r="C2" s="2146" t="s">
        <v>1321</v>
      </c>
      <c r="D2" s="2147"/>
      <c r="E2" s="2147"/>
      <c r="F2" s="2147"/>
      <c r="G2" s="2147"/>
      <c r="H2" s="2147"/>
      <c r="I2" s="2147"/>
      <c r="J2" s="2147"/>
      <c r="K2" s="2147"/>
      <c r="L2" s="2147"/>
      <c r="M2" s="2147"/>
      <c r="N2" s="2147"/>
      <c r="O2" s="2147"/>
      <c r="P2" s="2147"/>
      <c r="Q2" s="2147"/>
      <c r="R2" s="2147"/>
      <c r="S2" s="2147"/>
      <c r="T2" s="2147"/>
      <c r="U2" s="2147"/>
      <c r="V2" s="2147"/>
      <c r="AC2" s="72"/>
      <c r="BF2" s="2206"/>
      <c r="BO2" s="2147" t="s">
        <v>1261</v>
      </c>
      <c r="BP2" s="2147"/>
      <c r="BQ2" s="2147"/>
      <c r="BR2" s="2147"/>
      <c r="BS2" s="2147"/>
      <c r="BT2" s="2147"/>
      <c r="BU2" s="2147"/>
      <c r="BV2" s="2147"/>
      <c r="BW2" s="2147"/>
      <c r="BX2" s="2147"/>
      <c r="BY2" s="2147"/>
      <c r="BZ2" s="2147"/>
      <c r="CA2" s="2147"/>
      <c r="CB2" s="2147"/>
      <c r="CC2" s="2147"/>
      <c r="CD2" s="2147"/>
      <c r="CE2" s="2148"/>
    </row>
    <row r="3" spans="1:83" ht="12.75" customHeight="1">
      <c r="B3" s="357"/>
      <c r="C3" s="358"/>
      <c r="D3" s="358"/>
      <c r="E3" s="358"/>
      <c r="F3" s="358"/>
      <c r="G3" s="358"/>
      <c r="H3" s="358"/>
      <c r="I3" s="358"/>
      <c r="J3" s="358"/>
      <c r="K3" s="358"/>
      <c r="L3" s="358"/>
      <c r="M3" s="358"/>
      <c r="N3" s="358"/>
      <c r="O3" s="358"/>
      <c r="P3" s="358"/>
      <c r="Q3" s="358"/>
      <c r="R3" s="358"/>
      <c r="S3" s="358"/>
      <c r="T3" s="358"/>
      <c r="U3" s="358"/>
      <c r="V3" s="359"/>
      <c r="AC3" s="72"/>
      <c r="AK3" s="358"/>
      <c r="AL3" s="358"/>
      <c r="AM3" s="358"/>
      <c r="AN3" s="358"/>
      <c r="AO3" s="358"/>
      <c r="AP3" s="358"/>
      <c r="AQ3" s="358"/>
    </row>
    <row r="4" spans="1:83" ht="58.5" hidden="1" customHeight="1" thickBot="1">
      <c r="A4" s="1428" t="s">
        <v>262</v>
      </c>
      <c r="B4" s="1435" t="s">
        <v>263</v>
      </c>
      <c r="C4" s="1436"/>
      <c r="D4" s="1436"/>
      <c r="E4" s="1437"/>
      <c r="F4" s="1438" t="s">
        <v>2</v>
      </c>
      <c r="G4" s="1439"/>
      <c r="H4" s="1439"/>
      <c r="I4" s="1439"/>
      <c r="J4" s="1439"/>
      <c r="K4" s="1439"/>
      <c r="L4" s="1439"/>
      <c r="M4" s="1439"/>
      <c r="N4" s="1439"/>
      <c r="O4" s="1439"/>
      <c r="P4" s="1439"/>
      <c r="Q4" s="1439"/>
      <c r="R4" s="1439"/>
      <c r="S4" s="1439"/>
      <c r="T4" s="1439"/>
      <c r="U4" s="1439"/>
      <c r="V4" s="1440"/>
      <c r="AC4" s="72"/>
    </row>
    <row r="5" spans="1:83" ht="58.5" hidden="1" customHeight="1">
      <c r="A5" s="1428"/>
      <c r="B5" s="1441" t="s">
        <v>264</v>
      </c>
      <c r="C5" s="1442"/>
      <c r="D5" s="1442"/>
      <c r="E5" s="1442"/>
      <c r="F5" s="1443" t="s">
        <v>265</v>
      </c>
      <c r="G5" s="1443"/>
      <c r="H5" s="1443"/>
      <c r="I5" s="1443"/>
      <c r="J5" s="1443"/>
      <c r="K5" s="1443"/>
      <c r="L5" s="1443"/>
      <c r="M5" s="1443"/>
      <c r="N5" s="1443"/>
      <c r="O5" s="1443"/>
      <c r="P5" s="1443"/>
      <c r="Q5" s="1443"/>
      <c r="R5" s="1443"/>
      <c r="S5" s="1443"/>
      <c r="T5" s="1443"/>
      <c r="U5" s="1443"/>
      <c r="V5" s="1444"/>
      <c r="AC5" s="72"/>
    </row>
    <row r="6" spans="1:83" ht="35.25" hidden="1" customHeight="1">
      <c r="A6" s="1428"/>
      <c r="B6" s="1445" t="s">
        <v>266</v>
      </c>
      <c r="C6" s="1446"/>
      <c r="D6" s="1447"/>
      <c r="E6" s="1451" t="s">
        <v>267</v>
      </c>
      <c r="F6" s="1452"/>
      <c r="G6" s="1455" t="s">
        <v>268</v>
      </c>
      <c r="H6" s="1455"/>
      <c r="I6" s="1455"/>
      <c r="J6" s="1455"/>
      <c r="K6" s="1455"/>
      <c r="L6" s="1455" t="s">
        <v>269</v>
      </c>
      <c r="M6" s="1455"/>
      <c r="N6" s="1455"/>
      <c r="O6" s="1455"/>
      <c r="P6" s="1455"/>
      <c r="Q6" s="1456" t="s">
        <v>270</v>
      </c>
      <c r="R6" s="1456"/>
      <c r="S6" s="1456"/>
      <c r="T6" s="1456"/>
      <c r="U6" s="1456"/>
      <c r="V6" s="1457"/>
      <c r="AC6" s="72"/>
    </row>
    <row r="7" spans="1:83" ht="38.25" hidden="1" customHeight="1">
      <c r="A7" s="1428"/>
      <c r="B7" s="1448"/>
      <c r="C7" s="1449"/>
      <c r="D7" s="1450"/>
      <c r="E7" s="1453"/>
      <c r="F7" s="1454"/>
      <c r="G7" s="1455"/>
      <c r="H7" s="1455"/>
      <c r="I7" s="1455"/>
      <c r="J7" s="1455"/>
      <c r="K7" s="1455"/>
      <c r="L7" s="1455"/>
      <c r="M7" s="1455"/>
      <c r="N7" s="1455"/>
      <c r="O7" s="1455"/>
      <c r="P7" s="1455"/>
      <c r="Q7" s="552">
        <v>1</v>
      </c>
      <c r="R7" s="552">
        <v>2</v>
      </c>
      <c r="S7" s="552">
        <v>3</v>
      </c>
      <c r="T7" s="552">
        <v>4</v>
      </c>
      <c r="U7" s="552">
        <v>5</v>
      </c>
      <c r="V7" s="553">
        <v>6</v>
      </c>
      <c r="AC7" s="72"/>
    </row>
    <row r="8" spans="1:83" ht="38.25" hidden="1" customHeight="1">
      <c r="A8" s="1428"/>
      <c r="B8" s="1448"/>
      <c r="C8" s="1449"/>
      <c r="D8" s="1450"/>
      <c r="E8" s="1410" t="s">
        <v>271</v>
      </c>
      <c r="F8" s="1411"/>
      <c r="G8" s="1458" t="s">
        <v>272</v>
      </c>
      <c r="H8" s="1458"/>
      <c r="I8" s="1458"/>
      <c r="J8" s="1458"/>
      <c r="K8" s="1458"/>
      <c r="L8" s="1458" t="s">
        <v>273</v>
      </c>
      <c r="M8" s="1458"/>
      <c r="N8" s="1458"/>
      <c r="O8" s="1458"/>
      <c r="P8" s="1458"/>
      <c r="Q8" s="554" t="s">
        <v>274</v>
      </c>
      <c r="R8" s="554" t="s">
        <v>274</v>
      </c>
      <c r="S8" s="554" t="s">
        <v>274</v>
      </c>
      <c r="T8" s="554" t="s">
        <v>274</v>
      </c>
      <c r="U8" s="554" t="s">
        <v>274</v>
      </c>
      <c r="V8" s="555" t="s">
        <v>274</v>
      </c>
      <c r="AC8" s="72"/>
    </row>
    <row r="9" spans="1:83" ht="38.25" hidden="1" customHeight="1">
      <c r="A9" s="1428"/>
      <c r="B9" s="1448"/>
      <c r="C9" s="1449"/>
      <c r="D9" s="1450"/>
      <c r="E9" s="1410" t="s">
        <v>275</v>
      </c>
      <c r="F9" s="1411"/>
      <c r="G9" s="1407" t="s">
        <v>276</v>
      </c>
      <c r="H9" s="1408"/>
      <c r="I9" s="1408"/>
      <c r="J9" s="1408"/>
      <c r="K9" s="1409"/>
      <c r="L9" s="1407" t="s">
        <v>277</v>
      </c>
      <c r="M9" s="1408"/>
      <c r="N9" s="1408"/>
      <c r="O9" s="1408"/>
      <c r="P9" s="1409"/>
      <c r="Q9" s="554" t="s">
        <v>274</v>
      </c>
      <c r="R9" s="556"/>
      <c r="S9" s="556"/>
      <c r="T9" s="554" t="s">
        <v>274</v>
      </c>
      <c r="U9" s="554" t="s">
        <v>274</v>
      </c>
      <c r="V9" s="555" t="s">
        <v>274</v>
      </c>
      <c r="AC9" s="72"/>
    </row>
    <row r="10" spans="1:83" ht="38.25" hidden="1" customHeight="1">
      <c r="A10" s="1428"/>
      <c r="B10" s="1448"/>
      <c r="C10" s="1449"/>
      <c r="D10" s="1450"/>
      <c r="E10" s="1410" t="s">
        <v>278</v>
      </c>
      <c r="F10" s="1411"/>
      <c r="G10" s="1407" t="s">
        <v>279</v>
      </c>
      <c r="H10" s="1408"/>
      <c r="I10" s="1408"/>
      <c r="J10" s="1408"/>
      <c r="K10" s="1409"/>
      <c r="L10" s="1407" t="s">
        <v>280</v>
      </c>
      <c r="M10" s="1408"/>
      <c r="N10" s="1408"/>
      <c r="O10" s="1408"/>
      <c r="P10" s="1409"/>
      <c r="Q10" s="554" t="s">
        <v>274</v>
      </c>
      <c r="R10" s="556"/>
      <c r="S10" s="556"/>
      <c r="T10" s="556"/>
      <c r="U10" s="556"/>
      <c r="V10" s="555" t="s">
        <v>274</v>
      </c>
      <c r="AC10" s="72"/>
    </row>
    <row r="11" spans="1:83" ht="38.25" hidden="1" customHeight="1">
      <c r="A11" s="1428"/>
      <c r="B11" s="1448"/>
      <c r="C11" s="1449"/>
      <c r="D11" s="1450"/>
      <c r="E11" s="1410" t="s">
        <v>281</v>
      </c>
      <c r="F11" s="1411"/>
      <c r="G11" s="1407" t="s">
        <v>282</v>
      </c>
      <c r="H11" s="1408"/>
      <c r="I11" s="1408"/>
      <c r="J11" s="1408"/>
      <c r="K11" s="1409"/>
      <c r="L11" s="1407" t="s">
        <v>283</v>
      </c>
      <c r="M11" s="1408"/>
      <c r="N11" s="1408"/>
      <c r="O11" s="1408"/>
      <c r="P11" s="1409"/>
      <c r="Q11" s="556"/>
      <c r="R11" s="554" t="s">
        <v>274</v>
      </c>
      <c r="S11" s="554" t="s">
        <v>274</v>
      </c>
      <c r="T11" s="554" t="s">
        <v>274</v>
      </c>
      <c r="U11" s="554" t="s">
        <v>274</v>
      </c>
      <c r="V11" s="555" t="s">
        <v>274</v>
      </c>
      <c r="AC11" s="72"/>
    </row>
    <row r="12" spans="1:83" ht="38.25" hidden="1" customHeight="1">
      <c r="A12" s="1428"/>
      <c r="B12" s="1448"/>
      <c r="C12" s="1449"/>
      <c r="D12" s="1450"/>
      <c r="E12" s="1410" t="s">
        <v>1250</v>
      </c>
      <c r="F12" s="1411"/>
      <c r="G12" s="1407" t="s">
        <v>284</v>
      </c>
      <c r="H12" s="1408"/>
      <c r="I12" s="1408"/>
      <c r="J12" s="1408"/>
      <c r="K12" s="1409"/>
      <c r="L12" s="1407" t="s">
        <v>285</v>
      </c>
      <c r="M12" s="1408"/>
      <c r="N12" s="1408"/>
      <c r="O12" s="1408"/>
      <c r="P12" s="1409"/>
      <c r="Q12" s="556"/>
      <c r="R12" s="554" t="s">
        <v>274</v>
      </c>
      <c r="S12" s="554" t="s">
        <v>274</v>
      </c>
      <c r="T12" s="556"/>
      <c r="U12" s="556"/>
      <c r="V12" s="555" t="s">
        <v>274</v>
      </c>
      <c r="AC12" s="72"/>
    </row>
    <row r="13" spans="1:83" ht="38.25" hidden="1" customHeight="1">
      <c r="A13" s="1428"/>
      <c r="B13" s="1448"/>
      <c r="C13" s="1449"/>
      <c r="D13" s="1450"/>
      <c r="E13" s="1429" t="s">
        <v>286</v>
      </c>
      <c r="F13" s="1430"/>
      <c r="G13" s="1407" t="s">
        <v>287</v>
      </c>
      <c r="H13" s="1408"/>
      <c r="I13" s="1408"/>
      <c r="J13" s="1408"/>
      <c r="K13" s="1409"/>
      <c r="L13" s="1407" t="s">
        <v>288</v>
      </c>
      <c r="M13" s="1408"/>
      <c r="N13" s="1408"/>
      <c r="O13" s="1408"/>
      <c r="P13" s="1409"/>
      <c r="Q13" s="556"/>
      <c r="R13" s="556"/>
      <c r="S13" s="556"/>
      <c r="T13" s="557" t="s">
        <v>274</v>
      </c>
      <c r="U13" s="556"/>
      <c r="V13" s="555" t="s">
        <v>274</v>
      </c>
      <c r="AC13" s="72"/>
    </row>
    <row r="14" spans="1:83" ht="38.25" hidden="1" customHeight="1">
      <c r="A14" s="1428"/>
      <c r="B14" s="1431" t="s">
        <v>289</v>
      </c>
      <c r="C14" s="1432"/>
      <c r="D14" s="1432"/>
      <c r="E14" s="1433" t="s">
        <v>271</v>
      </c>
      <c r="F14" s="1433"/>
      <c r="G14" s="1434" t="s">
        <v>272</v>
      </c>
      <c r="H14" s="1434"/>
      <c r="I14" s="1434"/>
      <c r="J14" s="1434"/>
      <c r="K14" s="1434"/>
      <c r="L14" s="1434" t="s">
        <v>273</v>
      </c>
      <c r="M14" s="1434"/>
      <c r="N14" s="1434"/>
      <c r="O14" s="1434"/>
      <c r="P14" s="1434"/>
      <c r="Q14" s="558" t="s">
        <v>274</v>
      </c>
      <c r="R14" s="558" t="s">
        <v>274</v>
      </c>
      <c r="S14" s="558" t="s">
        <v>274</v>
      </c>
      <c r="T14" s="558" t="s">
        <v>274</v>
      </c>
      <c r="U14" s="558" t="s">
        <v>274</v>
      </c>
      <c r="V14" s="559" t="s">
        <v>274</v>
      </c>
      <c r="AC14" s="72"/>
    </row>
    <row r="15" spans="1:83" ht="38.25" hidden="1" customHeight="1">
      <c r="A15" s="1428"/>
      <c r="B15" s="1431"/>
      <c r="C15" s="1432"/>
      <c r="D15" s="1432"/>
      <c r="E15" s="1433" t="s">
        <v>1251</v>
      </c>
      <c r="F15" s="1433"/>
      <c r="G15" s="1434" t="s">
        <v>290</v>
      </c>
      <c r="H15" s="1434"/>
      <c r="I15" s="1434"/>
      <c r="J15" s="1434"/>
      <c r="K15" s="1434"/>
      <c r="L15" s="1434" t="s">
        <v>291</v>
      </c>
      <c r="M15" s="1434"/>
      <c r="N15" s="1434"/>
      <c r="O15" s="1434"/>
      <c r="P15" s="1434"/>
      <c r="Q15" s="560" t="s">
        <v>274</v>
      </c>
      <c r="R15" s="560" t="s">
        <v>274</v>
      </c>
      <c r="S15" s="560" t="s">
        <v>274</v>
      </c>
      <c r="T15" s="560" t="s">
        <v>274</v>
      </c>
      <c r="U15" s="560" t="s">
        <v>274</v>
      </c>
      <c r="V15" s="561" t="s">
        <v>274</v>
      </c>
      <c r="AC15" s="72"/>
    </row>
    <row r="16" spans="1:83" ht="38.25" hidden="1" customHeight="1" thickBot="1">
      <c r="A16" s="1428"/>
      <c r="B16" s="1416" t="s">
        <v>292</v>
      </c>
      <c r="C16" s="1417"/>
      <c r="D16" s="1417"/>
      <c r="E16" s="1417"/>
      <c r="F16" s="1418" t="s">
        <v>271</v>
      </c>
      <c r="G16" s="1419"/>
      <c r="H16" s="1419"/>
      <c r="I16" s="1419"/>
      <c r="J16" s="1419"/>
      <c r="K16" s="1419"/>
      <c r="L16" s="1419"/>
      <c r="M16" s="1419"/>
      <c r="N16" s="1419"/>
      <c r="O16" s="1419"/>
      <c r="P16" s="1419"/>
      <c r="Q16" s="1419"/>
      <c r="R16" s="1419"/>
      <c r="S16" s="1419"/>
      <c r="T16" s="1419"/>
      <c r="U16" s="1419"/>
      <c r="V16" s="1420"/>
      <c r="AC16" s="72"/>
    </row>
    <row r="17" spans="1:94" ht="14.25" customHeight="1" thickBot="1">
      <c r="B17" s="1167"/>
      <c r="C17" s="1167"/>
      <c r="D17" s="1167"/>
      <c r="E17" s="1167"/>
      <c r="F17" s="1167"/>
      <c r="G17" s="1167"/>
      <c r="H17" s="1167"/>
      <c r="I17" s="1167"/>
      <c r="J17" s="1167"/>
      <c r="K17" s="1167"/>
      <c r="L17" s="1167"/>
      <c r="M17" s="1167"/>
      <c r="N17" s="1167"/>
      <c r="O17" s="1167"/>
      <c r="P17" s="1167"/>
      <c r="Q17" s="1167"/>
      <c r="R17" s="1421"/>
    </row>
    <row r="18" spans="1:94" ht="60" customHeight="1" thickBot="1">
      <c r="B18" s="93" t="s">
        <v>1</v>
      </c>
      <c r="C18" s="1089" t="s">
        <v>2</v>
      </c>
      <c r="D18" s="1090"/>
      <c r="E18" s="1090"/>
      <c r="F18" s="1090"/>
      <c r="G18" s="1091"/>
      <c r="H18" s="1422"/>
      <c r="I18" s="1340" t="s">
        <v>293</v>
      </c>
      <c r="J18" s="1341"/>
      <c r="K18" s="1341"/>
      <c r="L18" s="1341"/>
      <c r="M18" s="1341"/>
      <c r="N18" s="1341"/>
      <c r="O18" s="1341"/>
      <c r="P18" s="1341"/>
      <c r="Q18" s="1342"/>
      <c r="R18" s="1343"/>
      <c r="S18" s="73"/>
      <c r="T18" s="73"/>
      <c r="U18" s="73"/>
      <c r="V18" s="73"/>
      <c r="W18" s="73"/>
      <c r="X18" s="73"/>
      <c r="Y18" s="73"/>
      <c r="Z18" s="73"/>
      <c r="AA18" s="73"/>
      <c r="AB18" s="73"/>
      <c r="AC18" s="91"/>
      <c r="AD18" s="73"/>
      <c r="AE18" s="73"/>
      <c r="AF18" s="73"/>
      <c r="AG18" s="73"/>
      <c r="AH18" s="73"/>
      <c r="BF18" s="72"/>
      <c r="BN18" s="98"/>
      <c r="BO18" s="2220" t="s">
        <v>293</v>
      </c>
      <c r="BP18" s="2221"/>
      <c r="BQ18" s="2221"/>
      <c r="BR18" s="2221"/>
      <c r="BS18" s="2221"/>
      <c r="BT18" s="2221"/>
      <c r="BU18" s="2221"/>
      <c r="BV18" s="2221"/>
      <c r="BW18" s="2221"/>
      <c r="BX18" s="2221"/>
      <c r="BY18" s="2221"/>
      <c r="BZ18" s="2221"/>
      <c r="CA18" s="2221"/>
      <c r="CB18" s="2221"/>
      <c r="CC18" s="2221"/>
      <c r="CD18" s="2221"/>
      <c r="CE18" s="2221"/>
      <c r="CF18" s="2221"/>
      <c r="CG18" s="2222"/>
      <c r="CL18" s="98"/>
    </row>
    <row r="19" spans="1:94" ht="27" customHeight="1">
      <c r="B19" s="562" t="s">
        <v>3</v>
      </c>
      <c r="C19" s="1463">
        <v>2022</v>
      </c>
      <c r="D19" s="1463"/>
      <c r="E19" s="1463"/>
      <c r="F19" s="1463"/>
      <c r="G19" s="1464"/>
      <c r="H19" s="1422"/>
      <c r="I19" s="1459" t="s">
        <v>294</v>
      </c>
      <c r="J19" s="1460"/>
      <c r="K19" s="1460"/>
      <c r="L19" s="1460"/>
      <c r="M19" s="1460"/>
      <c r="N19" s="1460"/>
      <c r="O19" s="1350" t="s">
        <v>295</v>
      </c>
      <c r="P19" s="1426" t="s">
        <v>296</v>
      </c>
      <c r="Q19" s="1327" t="s">
        <v>297</v>
      </c>
      <c r="R19" s="1328"/>
      <c r="S19" s="73"/>
      <c r="T19" s="73"/>
      <c r="U19" s="73"/>
      <c r="V19" s="73"/>
      <c r="W19" s="73"/>
      <c r="X19" s="73"/>
      <c r="Y19" s="73"/>
      <c r="Z19" s="73"/>
      <c r="AA19" s="73"/>
      <c r="AB19" s="73"/>
      <c r="AC19" s="91"/>
      <c r="AD19" s="73"/>
      <c r="AE19" s="73"/>
      <c r="AF19" s="73"/>
      <c r="AG19" s="73"/>
      <c r="AH19" s="73"/>
      <c r="BF19" s="72"/>
      <c r="BN19" s="98"/>
      <c r="BO19" s="1461" t="s">
        <v>1260</v>
      </c>
      <c r="BP19" s="1462"/>
      <c r="BQ19" s="1462"/>
      <c r="BR19" s="1462"/>
      <c r="BS19" s="1462"/>
      <c r="BT19" s="1462"/>
      <c r="BU19" s="2207" t="s">
        <v>295</v>
      </c>
      <c r="BV19" s="2208"/>
      <c r="BW19" s="2208"/>
      <c r="BX19" s="2209"/>
      <c r="BY19" s="2210" t="s">
        <v>296</v>
      </c>
      <c r="BZ19" s="2211"/>
      <c r="CA19" s="2226" t="s">
        <v>297</v>
      </c>
      <c r="CB19" s="2227"/>
      <c r="CC19" s="2227"/>
      <c r="CD19" s="2227"/>
      <c r="CE19" s="2227"/>
      <c r="CF19" s="2227"/>
      <c r="CG19" s="2228"/>
      <c r="CP19" s="98"/>
    </row>
    <row r="20" spans="1:94" ht="27.75" customHeight="1">
      <c r="B20" s="563" t="s">
        <v>4</v>
      </c>
      <c r="C20" s="1155">
        <v>44592</v>
      </c>
      <c r="D20" s="1156"/>
      <c r="E20" s="1156"/>
      <c r="F20" s="1156"/>
      <c r="G20" s="1157"/>
      <c r="H20" s="1422"/>
      <c r="I20" s="1345"/>
      <c r="J20" s="1346"/>
      <c r="K20" s="1346"/>
      <c r="L20" s="1346"/>
      <c r="M20" s="1346"/>
      <c r="N20" s="1346"/>
      <c r="O20" s="1351"/>
      <c r="P20" s="1281"/>
      <c r="Q20" s="1327"/>
      <c r="R20" s="1328"/>
      <c r="S20" s="73"/>
      <c r="T20" s="73"/>
      <c r="U20" s="73"/>
      <c r="V20" s="73"/>
      <c r="W20" s="73"/>
      <c r="X20" s="73"/>
      <c r="Y20" s="73"/>
      <c r="Z20" s="73"/>
      <c r="AA20" s="73"/>
      <c r="AB20" s="73"/>
      <c r="AC20" s="91"/>
      <c r="AD20" s="73"/>
      <c r="AE20" s="73"/>
      <c r="AF20" s="73"/>
      <c r="AG20" s="73"/>
      <c r="AH20" s="73"/>
      <c r="BF20" s="72"/>
      <c r="BN20" s="98"/>
      <c r="BO20" s="1461"/>
      <c r="BP20" s="1462"/>
      <c r="BQ20" s="1462"/>
      <c r="BR20" s="1462"/>
      <c r="BS20" s="1462"/>
      <c r="BT20" s="1462"/>
      <c r="BU20" s="2112"/>
      <c r="BV20" s="2113"/>
      <c r="BW20" s="2113"/>
      <c r="BX20" s="2114"/>
      <c r="BY20" s="2212"/>
      <c r="BZ20" s="2213"/>
      <c r="CA20" s="1327"/>
      <c r="CB20" s="2137"/>
      <c r="CC20" s="2137"/>
      <c r="CD20" s="2137"/>
      <c r="CE20" s="2137"/>
      <c r="CF20" s="2137"/>
      <c r="CG20" s="1328"/>
      <c r="CP20" s="98"/>
    </row>
    <row r="21" spans="1:94" ht="34.5" customHeight="1">
      <c r="B21" s="563" t="s">
        <v>1179</v>
      </c>
      <c r="C21" s="1423">
        <v>44834</v>
      </c>
      <c r="D21" s="1424"/>
      <c r="E21" s="1424"/>
      <c r="F21" s="1424"/>
      <c r="G21" s="1425"/>
      <c r="H21" s="1422"/>
      <c r="I21" s="1461"/>
      <c r="J21" s="1462"/>
      <c r="K21" s="1462"/>
      <c r="L21" s="1462"/>
      <c r="M21" s="1462"/>
      <c r="N21" s="1462"/>
      <c r="O21" s="1352"/>
      <c r="P21" s="1427"/>
      <c r="Q21" s="1327"/>
      <c r="R21" s="1328"/>
      <c r="S21" s="73"/>
      <c r="T21" s="73"/>
      <c r="U21" s="73"/>
      <c r="V21" s="73"/>
      <c r="W21" s="73"/>
      <c r="X21" s="73"/>
      <c r="Y21" s="73"/>
      <c r="Z21" s="73"/>
      <c r="AA21" s="73"/>
      <c r="AB21" s="73"/>
      <c r="AC21" s="91"/>
      <c r="AD21" s="73"/>
      <c r="AE21" s="73"/>
      <c r="AF21" s="73"/>
      <c r="AG21" s="73"/>
      <c r="AH21" s="73"/>
      <c r="BF21" s="72"/>
      <c r="BN21" s="98"/>
      <c r="BO21" s="1461"/>
      <c r="BP21" s="1462"/>
      <c r="BQ21" s="1462"/>
      <c r="BR21" s="1462"/>
      <c r="BS21" s="1462"/>
      <c r="BT21" s="1462"/>
      <c r="BU21" s="2112"/>
      <c r="BV21" s="2113"/>
      <c r="BW21" s="2113"/>
      <c r="BX21" s="2114"/>
      <c r="BY21" s="2212"/>
      <c r="BZ21" s="2213"/>
      <c r="CA21" s="1327"/>
      <c r="CB21" s="2137"/>
      <c r="CC21" s="2137"/>
      <c r="CD21" s="2137"/>
      <c r="CE21" s="2137"/>
      <c r="CF21" s="2137"/>
      <c r="CG21" s="1328"/>
      <c r="CP21" s="98"/>
    </row>
    <row r="22" spans="1:94" ht="60" customHeight="1">
      <c r="B22" s="563" t="s">
        <v>5</v>
      </c>
      <c r="C22" s="1465" t="s">
        <v>298</v>
      </c>
      <c r="D22" s="1466"/>
      <c r="E22" s="1466"/>
      <c r="F22" s="1466"/>
      <c r="G22" s="1467"/>
      <c r="H22" s="1422"/>
      <c r="I22" s="1345"/>
      <c r="J22" s="1346"/>
      <c r="K22" s="1346"/>
      <c r="L22" s="1346"/>
      <c r="M22" s="1346"/>
      <c r="N22" s="1346"/>
      <c r="O22" s="1351"/>
      <c r="P22" s="1281"/>
      <c r="Q22" s="1329"/>
      <c r="R22" s="1330"/>
      <c r="S22" s="73"/>
      <c r="T22" s="73"/>
      <c r="U22" s="73"/>
      <c r="V22" s="73"/>
      <c r="W22" s="73"/>
      <c r="X22" s="73"/>
      <c r="Y22" s="73"/>
      <c r="Z22" s="73"/>
      <c r="AA22" s="73"/>
      <c r="AB22" s="73"/>
      <c r="AC22" s="91"/>
      <c r="AD22" s="73"/>
      <c r="AE22" s="73"/>
      <c r="AF22" s="73"/>
      <c r="AG22" s="73"/>
      <c r="AH22" s="73"/>
      <c r="BF22" s="72"/>
      <c r="BN22" s="98"/>
      <c r="BO22" s="1461"/>
      <c r="BP22" s="1462"/>
      <c r="BQ22" s="1462"/>
      <c r="BR22" s="1462"/>
      <c r="BS22" s="1462"/>
      <c r="BT22" s="1462"/>
      <c r="BU22" s="2115"/>
      <c r="BV22" s="2116"/>
      <c r="BW22" s="2116"/>
      <c r="BX22" s="2117"/>
      <c r="BY22" s="2214"/>
      <c r="BZ22" s="2215"/>
      <c r="CA22" s="1329"/>
      <c r="CB22" s="2229"/>
      <c r="CC22" s="2229"/>
      <c r="CD22" s="2229"/>
      <c r="CE22" s="2229"/>
      <c r="CF22" s="2229"/>
      <c r="CG22" s="1330"/>
      <c r="CP22" s="98"/>
    </row>
    <row r="23" spans="1:94" ht="17.25" customHeight="1">
      <c r="B23" s="1354" t="s">
        <v>299</v>
      </c>
      <c r="C23" s="1356" t="s">
        <v>300</v>
      </c>
      <c r="D23" s="1356"/>
      <c r="E23" s="1356"/>
      <c r="F23" s="1356"/>
      <c r="G23" s="1357"/>
      <c r="H23" s="1422"/>
      <c r="I23" s="1345"/>
      <c r="J23" s="1346"/>
      <c r="K23" s="1346"/>
      <c r="L23" s="1346"/>
      <c r="M23" s="1346"/>
      <c r="N23" s="1346"/>
      <c r="O23" s="1344" t="s">
        <v>301</v>
      </c>
      <c r="P23" s="1281" t="s">
        <v>302</v>
      </c>
      <c r="Q23" s="1331" t="s">
        <v>303</v>
      </c>
      <c r="R23" s="1332"/>
      <c r="S23" s="73"/>
      <c r="T23" s="73"/>
      <c r="U23" s="73"/>
      <c r="V23" s="73"/>
      <c r="W23" s="73"/>
      <c r="X23" s="73"/>
      <c r="Y23" s="73"/>
      <c r="Z23" s="73"/>
      <c r="AA23" s="73"/>
      <c r="AB23" s="73"/>
      <c r="AC23" s="91"/>
      <c r="AD23" s="73"/>
      <c r="AE23" s="73"/>
      <c r="AF23" s="73"/>
      <c r="AG23" s="73"/>
      <c r="AH23" s="73"/>
      <c r="BF23" s="72"/>
      <c r="BN23" s="98"/>
      <c r="BO23" s="1461"/>
      <c r="BP23" s="1462"/>
      <c r="BQ23" s="1462"/>
      <c r="BR23" s="1462"/>
      <c r="BS23" s="1462"/>
      <c r="BT23" s="1462"/>
      <c r="BU23" s="2118" t="s">
        <v>1257</v>
      </c>
      <c r="BV23" s="2119"/>
      <c r="BW23" s="2119"/>
      <c r="BX23" s="2120"/>
      <c r="BY23" s="2210" t="s">
        <v>302</v>
      </c>
      <c r="BZ23" s="2211"/>
      <c r="CA23" s="2226" t="s">
        <v>303</v>
      </c>
      <c r="CB23" s="2227"/>
      <c r="CC23" s="2227"/>
      <c r="CD23" s="2227"/>
      <c r="CE23" s="2227"/>
      <c r="CF23" s="2227"/>
      <c r="CG23" s="2228"/>
      <c r="CP23" s="98"/>
    </row>
    <row r="24" spans="1:94" ht="21.75" customHeight="1">
      <c r="B24" s="1354"/>
      <c r="C24" s="1356"/>
      <c r="D24" s="1356"/>
      <c r="E24" s="1356"/>
      <c r="F24" s="1356"/>
      <c r="G24" s="1357"/>
      <c r="H24" s="1422"/>
      <c r="I24" s="1345"/>
      <c r="J24" s="1346"/>
      <c r="K24" s="1346"/>
      <c r="L24" s="1346"/>
      <c r="M24" s="1346"/>
      <c r="N24" s="1346"/>
      <c r="O24" s="1344"/>
      <c r="P24" s="1281"/>
      <c r="Q24" s="1333"/>
      <c r="R24" s="1334"/>
      <c r="S24" s="73"/>
      <c r="T24" s="73"/>
      <c r="U24" s="73"/>
      <c r="V24" s="73"/>
      <c r="W24" s="73"/>
      <c r="X24" s="73"/>
      <c r="Y24" s="73"/>
      <c r="Z24" s="73"/>
      <c r="AA24" s="73"/>
      <c r="AB24" s="73"/>
      <c r="AC24" s="91"/>
      <c r="AD24" s="73"/>
      <c r="AE24" s="73"/>
      <c r="AF24" s="73"/>
      <c r="AG24" s="73"/>
      <c r="AH24" s="73"/>
      <c r="BF24" s="72"/>
      <c r="BN24" s="98"/>
      <c r="BO24" s="1461"/>
      <c r="BP24" s="1462"/>
      <c r="BQ24" s="1462"/>
      <c r="BR24" s="1462"/>
      <c r="BS24" s="1462"/>
      <c r="BT24" s="1462"/>
      <c r="BU24" s="2121"/>
      <c r="BV24" s="2122"/>
      <c r="BW24" s="2122"/>
      <c r="BX24" s="2123"/>
      <c r="BY24" s="2214"/>
      <c r="BZ24" s="2215"/>
      <c r="CA24" s="1327"/>
      <c r="CB24" s="2137"/>
      <c r="CC24" s="2137"/>
      <c r="CD24" s="2137"/>
      <c r="CE24" s="2137"/>
      <c r="CF24" s="2137"/>
      <c r="CG24" s="1328"/>
      <c r="CP24" s="98"/>
    </row>
    <row r="25" spans="1:94" ht="19.5" customHeight="1">
      <c r="B25" s="1354"/>
      <c r="C25" s="1356"/>
      <c r="D25" s="1356"/>
      <c r="E25" s="1356"/>
      <c r="F25" s="1356"/>
      <c r="G25" s="1357"/>
      <c r="H25" s="1422"/>
      <c r="I25" s="1345"/>
      <c r="J25" s="1346"/>
      <c r="K25" s="1346"/>
      <c r="L25" s="1346"/>
      <c r="M25" s="1346"/>
      <c r="N25" s="1346"/>
      <c r="O25" s="1344"/>
      <c r="P25" s="1281" t="s">
        <v>304</v>
      </c>
      <c r="Q25" s="1331" t="s">
        <v>305</v>
      </c>
      <c r="R25" s="1332"/>
      <c r="S25" s="73"/>
      <c r="T25" s="73"/>
      <c r="U25" s="73"/>
      <c r="V25" s="73"/>
      <c r="W25" s="73"/>
      <c r="X25" s="73"/>
      <c r="Y25" s="73"/>
      <c r="Z25" s="73"/>
      <c r="AA25" s="73"/>
      <c r="AB25" s="73"/>
      <c r="AC25" s="91"/>
      <c r="AD25" s="73"/>
      <c r="AE25" s="73"/>
      <c r="AF25" s="73"/>
      <c r="AG25" s="73"/>
      <c r="AH25" s="73"/>
      <c r="BF25" s="72"/>
      <c r="BN25" s="98"/>
      <c r="BO25" s="1461"/>
      <c r="BP25" s="1462"/>
      <c r="BQ25" s="1462"/>
      <c r="BR25" s="1462"/>
      <c r="BS25" s="1462"/>
      <c r="BT25" s="1462"/>
      <c r="BU25" s="2121"/>
      <c r="BV25" s="2122"/>
      <c r="BW25" s="2122"/>
      <c r="BX25" s="2123"/>
      <c r="BY25" s="2210" t="s">
        <v>304</v>
      </c>
      <c r="BZ25" s="2211"/>
      <c r="CA25" s="2226" t="s">
        <v>305</v>
      </c>
      <c r="CB25" s="2227"/>
      <c r="CC25" s="2227"/>
      <c r="CD25" s="2227"/>
      <c r="CE25" s="2227"/>
      <c r="CF25" s="2227"/>
      <c r="CG25" s="2228"/>
      <c r="CP25" s="98"/>
    </row>
    <row r="26" spans="1:94" ht="21" customHeight="1">
      <c r="B26" s="1354"/>
      <c r="C26" s="1356"/>
      <c r="D26" s="1356"/>
      <c r="E26" s="1356"/>
      <c r="F26" s="1356"/>
      <c r="G26" s="1357"/>
      <c r="H26" s="1422"/>
      <c r="I26" s="1345"/>
      <c r="J26" s="1346"/>
      <c r="K26" s="1346"/>
      <c r="L26" s="1346"/>
      <c r="M26" s="1346"/>
      <c r="N26" s="1346"/>
      <c r="O26" s="1344"/>
      <c r="P26" s="1281"/>
      <c r="Q26" s="1333"/>
      <c r="R26" s="1334"/>
      <c r="S26" s="73"/>
      <c r="T26" s="73"/>
      <c r="U26" s="73"/>
      <c r="V26" s="73"/>
      <c r="W26" s="73"/>
      <c r="X26" s="73"/>
      <c r="Y26" s="73"/>
      <c r="Z26" s="73"/>
      <c r="AA26" s="73"/>
      <c r="AB26" s="73"/>
      <c r="AC26" s="91"/>
      <c r="AD26" s="73"/>
      <c r="AE26" s="73"/>
      <c r="AF26" s="73"/>
      <c r="AG26" s="73"/>
      <c r="AH26" s="73"/>
      <c r="BF26" s="72"/>
      <c r="BN26" s="98"/>
      <c r="BO26" s="1461"/>
      <c r="BP26" s="1462"/>
      <c r="BQ26" s="1462"/>
      <c r="BR26" s="1462"/>
      <c r="BS26" s="1462"/>
      <c r="BT26" s="1462"/>
      <c r="BU26" s="2124"/>
      <c r="BV26" s="2125"/>
      <c r="BW26" s="2125"/>
      <c r="BX26" s="2126"/>
      <c r="BY26" s="2214"/>
      <c r="BZ26" s="2215"/>
      <c r="CA26" s="1327"/>
      <c r="CB26" s="2137"/>
      <c r="CC26" s="2137"/>
      <c r="CD26" s="2137"/>
      <c r="CE26" s="2137"/>
      <c r="CF26" s="2137"/>
      <c r="CG26" s="1328"/>
      <c r="CP26" s="98"/>
    </row>
    <row r="27" spans="1:94" ht="24.75" customHeight="1">
      <c r="B27" s="1354"/>
      <c r="C27" s="1356"/>
      <c r="D27" s="1356"/>
      <c r="E27" s="1356"/>
      <c r="F27" s="1356"/>
      <c r="G27" s="1357"/>
      <c r="H27" s="1422"/>
      <c r="I27" s="1345"/>
      <c r="J27" s="1346"/>
      <c r="K27" s="1346"/>
      <c r="L27" s="1346"/>
      <c r="M27" s="1346"/>
      <c r="N27" s="1346"/>
      <c r="O27" s="1344" t="s">
        <v>306</v>
      </c>
      <c r="P27" s="1281" t="s">
        <v>307</v>
      </c>
      <c r="Q27" s="1331" t="s">
        <v>308</v>
      </c>
      <c r="R27" s="1332"/>
      <c r="S27" s="73"/>
      <c r="T27" s="73"/>
      <c r="U27" s="73"/>
      <c r="V27" s="73"/>
      <c r="W27" s="73"/>
      <c r="X27" s="73"/>
      <c r="Y27" s="73"/>
      <c r="Z27" s="73"/>
      <c r="AA27" s="73"/>
      <c r="AB27" s="73"/>
      <c r="AC27" s="91"/>
      <c r="AD27" s="73"/>
      <c r="AE27" s="73"/>
      <c r="AF27" s="73"/>
      <c r="AG27" s="73"/>
      <c r="AH27" s="73"/>
      <c r="BF27" s="72"/>
      <c r="BN27" s="98"/>
      <c r="BO27" s="1461"/>
      <c r="BP27" s="1462"/>
      <c r="BQ27" s="1462"/>
      <c r="BR27" s="1462"/>
      <c r="BS27" s="1462"/>
      <c r="BT27" s="1462"/>
      <c r="BU27" s="2118" t="s">
        <v>1258</v>
      </c>
      <c r="BV27" s="2119"/>
      <c r="BW27" s="2119"/>
      <c r="BX27" s="2120"/>
      <c r="BY27" s="2210" t="s">
        <v>307</v>
      </c>
      <c r="BZ27" s="2211"/>
      <c r="CA27" s="2226" t="s">
        <v>308</v>
      </c>
      <c r="CB27" s="2227"/>
      <c r="CC27" s="2227"/>
      <c r="CD27" s="2227"/>
      <c r="CE27" s="2227"/>
      <c r="CF27" s="2227"/>
      <c r="CG27" s="2228"/>
      <c r="CP27" s="98"/>
    </row>
    <row r="28" spans="1:94" ht="36" customHeight="1">
      <c r="B28" s="1354"/>
      <c r="C28" s="1356"/>
      <c r="D28" s="1356"/>
      <c r="E28" s="1356"/>
      <c r="F28" s="1356"/>
      <c r="G28" s="1357"/>
      <c r="H28" s="1422"/>
      <c r="I28" s="1345"/>
      <c r="J28" s="1346"/>
      <c r="K28" s="1346"/>
      <c r="L28" s="1346"/>
      <c r="M28" s="1346"/>
      <c r="N28" s="1346"/>
      <c r="O28" s="1344"/>
      <c r="P28" s="1281"/>
      <c r="Q28" s="1333"/>
      <c r="R28" s="1334"/>
      <c r="S28" s="73"/>
      <c r="T28" s="73"/>
      <c r="U28" s="73"/>
      <c r="V28" s="73"/>
      <c r="W28" s="73"/>
      <c r="X28" s="73"/>
      <c r="Y28" s="73"/>
      <c r="Z28" s="73"/>
      <c r="AA28" s="73"/>
      <c r="AB28" s="73"/>
      <c r="AC28" s="91"/>
      <c r="AD28" s="73"/>
      <c r="AE28" s="73"/>
      <c r="AF28" s="73"/>
      <c r="AG28" s="73"/>
      <c r="AH28" s="73"/>
      <c r="BF28" s="72"/>
      <c r="BN28" s="98"/>
      <c r="BO28" s="1461"/>
      <c r="BP28" s="1462"/>
      <c r="BQ28" s="1462"/>
      <c r="BR28" s="1462"/>
      <c r="BS28" s="1462"/>
      <c r="BT28" s="1462"/>
      <c r="BU28" s="2124"/>
      <c r="BV28" s="2125"/>
      <c r="BW28" s="2125"/>
      <c r="BX28" s="2126"/>
      <c r="BY28" s="2214"/>
      <c r="BZ28" s="2215"/>
      <c r="CA28" s="1327"/>
      <c r="CB28" s="2137"/>
      <c r="CC28" s="2137"/>
      <c r="CD28" s="2137"/>
      <c r="CE28" s="2137"/>
      <c r="CF28" s="2137"/>
      <c r="CG28" s="1328"/>
      <c r="CP28" s="98"/>
    </row>
    <row r="29" spans="1:94" ht="36" customHeight="1">
      <c r="B29" s="1354"/>
      <c r="C29" s="1356"/>
      <c r="D29" s="1356"/>
      <c r="E29" s="1356"/>
      <c r="F29" s="1356"/>
      <c r="G29" s="1357"/>
      <c r="H29" s="1422"/>
      <c r="I29" s="1345"/>
      <c r="J29" s="1346"/>
      <c r="K29" s="1346"/>
      <c r="L29" s="1346"/>
      <c r="M29" s="1346"/>
      <c r="N29" s="1346"/>
      <c r="O29" s="1344" t="s">
        <v>309</v>
      </c>
      <c r="P29" s="1281" t="s">
        <v>310</v>
      </c>
      <c r="Q29" s="1331" t="s">
        <v>311</v>
      </c>
      <c r="R29" s="1332"/>
      <c r="S29" s="73"/>
      <c r="T29" s="73"/>
      <c r="U29" s="73"/>
      <c r="V29" s="73"/>
      <c r="W29" s="73"/>
      <c r="X29" s="73"/>
      <c r="Y29" s="73"/>
      <c r="Z29" s="73"/>
      <c r="AA29" s="73"/>
      <c r="AB29" s="73"/>
      <c r="AC29" s="91"/>
      <c r="AD29" s="73"/>
      <c r="AE29" s="73"/>
      <c r="AF29" s="73"/>
      <c r="AG29" s="73"/>
      <c r="AH29" s="73"/>
      <c r="BF29" s="72"/>
      <c r="BN29" s="98"/>
      <c r="BO29" s="1461"/>
      <c r="BP29" s="1462"/>
      <c r="BQ29" s="1462"/>
      <c r="BR29" s="1462"/>
      <c r="BS29" s="1462"/>
      <c r="BT29" s="1462"/>
      <c r="BU29" s="2118" t="s">
        <v>1265</v>
      </c>
      <c r="BV29" s="2119"/>
      <c r="BW29" s="2119"/>
      <c r="BX29" s="2120"/>
      <c r="BY29" s="2210" t="s">
        <v>310</v>
      </c>
      <c r="BZ29" s="2211"/>
      <c r="CA29" s="2226" t="s">
        <v>311</v>
      </c>
      <c r="CB29" s="2227"/>
      <c r="CC29" s="2227"/>
      <c r="CD29" s="2227"/>
      <c r="CE29" s="2227"/>
      <c r="CF29" s="2227"/>
      <c r="CG29" s="2228"/>
      <c r="CP29" s="98"/>
    </row>
    <row r="30" spans="1:94" ht="26.25" customHeight="1">
      <c r="B30" s="1355"/>
      <c r="C30" s="1358"/>
      <c r="D30" s="1358"/>
      <c r="E30" s="1358"/>
      <c r="F30" s="1358"/>
      <c r="G30" s="1359"/>
      <c r="H30" s="1422"/>
      <c r="I30" s="1345"/>
      <c r="J30" s="1346"/>
      <c r="K30" s="1346"/>
      <c r="L30" s="1346"/>
      <c r="M30" s="1346"/>
      <c r="N30" s="1346"/>
      <c r="O30" s="1344"/>
      <c r="P30" s="1281"/>
      <c r="Q30" s="1333"/>
      <c r="R30" s="1334"/>
      <c r="S30" s="73"/>
      <c r="T30" s="73"/>
      <c r="U30" s="73"/>
      <c r="V30" s="73"/>
      <c r="W30" s="73"/>
      <c r="X30" s="73"/>
      <c r="Y30" s="73"/>
      <c r="Z30" s="73"/>
      <c r="AA30" s="73"/>
      <c r="AB30" s="73"/>
      <c r="AC30" s="91"/>
      <c r="AD30" s="73"/>
      <c r="AE30" s="73"/>
      <c r="AF30" s="73"/>
      <c r="AG30" s="73"/>
      <c r="AH30" s="73"/>
      <c r="BF30" s="72"/>
      <c r="BN30" s="98"/>
      <c r="BO30" s="1461"/>
      <c r="BP30" s="1462"/>
      <c r="BQ30" s="1462"/>
      <c r="BR30" s="1462"/>
      <c r="BS30" s="1462"/>
      <c r="BT30" s="1462"/>
      <c r="BU30" s="2124"/>
      <c r="BV30" s="2125"/>
      <c r="BW30" s="2125"/>
      <c r="BX30" s="2126"/>
      <c r="BY30" s="2214"/>
      <c r="BZ30" s="2215"/>
      <c r="CA30" s="1327"/>
      <c r="CB30" s="2137"/>
      <c r="CC30" s="2137"/>
      <c r="CD30" s="2137"/>
      <c r="CE30" s="2137"/>
      <c r="CF30" s="2137"/>
      <c r="CG30" s="1328"/>
      <c r="CP30" s="98"/>
    </row>
    <row r="31" spans="1:94" ht="50.25" customHeight="1" thickBot="1">
      <c r="B31" s="1158" t="s">
        <v>9</v>
      </c>
      <c r="C31" s="1159"/>
      <c r="D31" s="1159"/>
      <c r="E31" s="1159"/>
      <c r="F31" s="1159"/>
      <c r="G31" s="1160"/>
      <c r="H31" s="1422"/>
      <c r="I31" s="1345" t="s">
        <v>312</v>
      </c>
      <c r="J31" s="1346"/>
      <c r="K31" s="1346"/>
      <c r="L31" s="1346"/>
      <c r="M31" s="1346"/>
      <c r="N31" s="1346"/>
      <c r="O31" s="1413" t="s">
        <v>313</v>
      </c>
      <c r="P31" s="1281" t="s">
        <v>314</v>
      </c>
      <c r="Q31" s="1389" t="s">
        <v>315</v>
      </c>
      <c r="R31" s="1390"/>
      <c r="BF31" s="72"/>
      <c r="BN31" s="98"/>
      <c r="BO31" s="1461" t="s">
        <v>312</v>
      </c>
      <c r="BP31" s="1462"/>
      <c r="BQ31" s="1462"/>
      <c r="BR31" s="1462"/>
      <c r="BS31" s="1462"/>
      <c r="BT31" s="1462"/>
      <c r="BU31" s="2140" t="s">
        <v>1266</v>
      </c>
      <c r="BV31" s="2141"/>
      <c r="BW31" s="2141"/>
      <c r="BX31" s="2142"/>
      <c r="BY31" s="2210" t="s">
        <v>314</v>
      </c>
      <c r="BZ31" s="2211"/>
      <c r="CA31" s="2226" t="s">
        <v>315</v>
      </c>
      <c r="CB31" s="2227"/>
      <c r="CC31" s="2227"/>
      <c r="CD31" s="2227"/>
      <c r="CE31" s="2227"/>
      <c r="CF31" s="2227"/>
      <c r="CG31" s="2228"/>
      <c r="CP31" s="98"/>
    </row>
    <row r="32" spans="1:94" s="92" customFormat="1" ht="11.25" customHeight="1">
      <c r="A32" s="72"/>
      <c r="B32" s="1353" t="s">
        <v>10</v>
      </c>
      <c r="C32" s="1369" t="s">
        <v>316</v>
      </c>
      <c r="D32" s="1370"/>
      <c r="E32" s="1370"/>
      <c r="F32" s="1370"/>
      <c r="G32" s="1371"/>
      <c r="H32" s="1422"/>
      <c r="I32" s="1345"/>
      <c r="J32" s="1346"/>
      <c r="K32" s="1346"/>
      <c r="L32" s="1346"/>
      <c r="M32" s="1346"/>
      <c r="N32" s="1346"/>
      <c r="O32" s="1413"/>
      <c r="P32" s="1281"/>
      <c r="Q32" s="1391"/>
      <c r="R32" s="1392"/>
      <c r="S32" s="91"/>
      <c r="T32" s="91"/>
      <c r="U32" s="91"/>
      <c r="V32" s="91"/>
      <c r="W32" s="91"/>
      <c r="X32" s="91"/>
      <c r="Y32" s="91"/>
      <c r="Z32" s="91"/>
      <c r="AA32" s="91"/>
      <c r="AB32" s="91"/>
      <c r="AC32" s="91"/>
      <c r="AD32" s="91"/>
      <c r="AE32" s="91"/>
      <c r="AF32" s="91"/>
      <c r="AG32" s="91"/>
      <c r="AH32" s="91"/>
      <c r="BN32" s="99"/>
      <c r="BO32" s="1461"/>
      <c r="BP32" s="1462"/>
      <c r="BQ32" s="1462"/>
      <c r="BR32" s="1462"/>
      <c r="BS32" s="1462"/>
      <c r="BT32" s="1462"/>
      <c r="BU32" s="2143"/>
      <c r="BV32" s="2144"/>
      <c r="BW32" s="2144"/>
      <c r="BX32" s="2145"/>
      <c r="BY32" s="2214"/>
      <c r="BZ32" s="2215"/>
      <c r="CA32" s="1327"/>
      <c r="CB32" s="2137"/>
      <c r="CC32" s="2137"/>
      <c r="CD32" s="2137"/>
      <c r="CE32" s="2137"/>
      <c r="CF32" s="2137"/>
      <c r="CG32" s="1328"/>
      <c r="CP32" s="99"/>
    </row>
    <row r="33" spans="1:94" s="92" customFormat="1" ht="35.25" customHeight="1">
      <c r="A33" s="72"/>
      <c r="B33" s="1336"/>
      <c r="C33" s="1337"/>
      <c r="D33" s="1338"/>
      <c r="E33" s="1338"/>
      <c r="F33" s="1338"/>
      <c r="G33" s="1339"/>
      <c r="H33" s="1422"/>
      <c r="I33" s="1345" t="s">
        <v>317</v>
      </c>
      <c r="J33" s="1346"/>
      <c r="K33" s="1346"/>
      <c r="L33" s="1346"/>
      <c r="M33" s="1346"/>
      <c r="N33" s="1346"/>
      <c r="O33" s="1413"/>
      <c r="P33" s="1281" t="s">
        <v>318</v>
      </c>
      <c r="Q33" s="1331" t="s">
        <v>319</v>
      </c>
      <c r="R33" s="1332"/>
      <c r="S33" s="91"/>
      <c r="T33" s="91"/>
      <c r="U33" s="91"/>
      <c r="V33" s="91"/>
      <c r="W33" s="91"/>
      <c r="X33" s="91"/>
      <c r="Y33" s="91"/>
      <c r="Z33" s="91"/>
      <c r="AA33" s="91"/>
      <c r="AB33" s="91"/>
      <c r="AC33" s="91"/>
      <c r="AD33" s="91"/>
      <c r="AE33" s="91"/>
      <c r="AF33" s="91"/>
      <c r="AG33" s="91"/>
      <c r="AH33" s="91"/>
      <c r="BN33" s="99"/>
      <c r="BO33" s="1461" t="s">
        <v>317</v>
      </c>
      <c r="BP33" s="1462"/>
      <c r="BQ33" s="1462"/>
      <c r="BR33" s="1462"/>
      <c r="BS33" s="1462"/>
      <c r="BT33" s="1462"/>
      <c r="BU33" s="2127" t="s">
        <v>1259</v>
      </c>
      <c r="BV33" s="2128"/>
      <c r="BW33" s="2128"/>
      <c r="BX33" s="2129"/>
      <c r="BY33" s="2210" t="s">
        <v>318</v>
      </c>
      <c r="BZ33" s="2211"/>
      <c r="CA33" s="2226" t="s">
        <v>319</v>
      </c>
      <c r="CB33" s="2227"/>
      <c r="CC33" s="2227"/>
      <c r="CD33" s="2227"/>
      <c r="CE33" s="2227"/>
      <c r="CF33" s="2227"/>
      <c r="CG33" s="2228"/>
      <c r="CH33" s="2136"/>
      <c r="CP33" s="99"/>
    </row>
    <row r="34" spans="1:94" s="92" customFormat="1" ht="18.75" customHeight="1">
      <c r="A34" s="72"/>
      <c r="B34" s="1335" t="s">
        <v>12</v>
      </c>
      <c r="C34" s="1337" t="s">
        <v>13</v>
      </c>
      <c r="D34" s="1338"/>
      <c r="E34" s="1338"/>
      <c r="F34" s="1338"/>
      <c r="G34" s="1339"/>
      <c r="H34" s="1422"/>
      <c r="I34" s="1345"/>
      <c r="J34" s="1346"/>
      <c r="K34" s="1346"/>
      <c r="L34" s="1346"/>
      <c r="M34" s="1346"/>
      <c r="N34" s="1346"/>
      <c r="O34" s="1413"/>
      <c r="P34" s="1281"/>
      <c r="Q34" s="1333"/>
      <c r="R34" s="1334"/>
      <c r="S34" s="91"/>
      <c r="T34" s="91"/>
      <c r="U34" s="91"/>
      <c r="V34" s="91"/>
      <c r="W34" s="91"/>
      <c r="X34" s="91"/>
      <c r="Y34" s="91"/>
      <c r="Z34" s="91"/>
      <c r="AA34" s="91"/>
      <c r="AB34" s="91"/>
      <c r="AC34" s="91"/>
      <c r="AD34" s="91"/>
      <c r="AE34" s="91"/>
      <c r="AF34" s="91"/>
      <c r="AG34" s="91"/>
      <c r="AH34" s="91"/>
      <c r="BN34" s="99"/>
      <c r="BO34" s="1461"/>
      <c r="BP34" s="1462"/>
      <c r="BQ34" s="1462"/>
      <c r="BR34" s="1462"/>
      <c r="BS34" s="1462"/>
      <c r="BT34" s="1462"/>
      <c r="BU34" s="2130"/>
      <c r="BV34" s="2131"/>
      <c r="BW34" s="2131"/>
      <c r="BX34" s="2132"/>
      <c r="BY34" s="2214"/>
      <c r="BZ34" s="2215"/>
      <c r="CA34" s="1327"/>
      <c r="CB34" s="2137"/>
      <c r="CC34" s="2137"/>
      <c r="CD34" s="2137"/>
      <c r="CE34" s="2137"/>
      <c r="CF34" s="2137"/>
      <c r="CG34" s="1328"/>
      <c r="CH34" s="2136"/>
      <c r="CP34" s="99"/>
    </row>
    <row r="35" spans="1:94" s="92" customFormat="1" ht="26.25" customHeight="1">
      <c r="A35" s="72"/>
      <c r="B35" s="1336"/>
      <c r="C35" s="1337"/>
      <c r="D35" s="1338"/>
      <c r="E35" s="1338"/>
      <c r="F35" s="1338"/>
      <c r="G35" s="1339"/>
      <c r="H35" s="1422"/>
      <c r="I35" s="1345"/>
      <c r="J35" s="1346"/>
      <c r="K35" s="1346"/>
      <c r="L35" s="1346"/>
      <c r="M35" s="1346"/>
      <c r="N35" s="1346"/>
      <c r="O35" s="1344" t="s">
        <v>320</v>
      </c>
      <c r="P35" s="1281" t="s">
        <v>321</v>
      </c>
      <c r="Q35" s="1331" t="s">
        <v>322</v>
      </c>
      <c r="R35" s="1332"/>
      <c r="S35" s="91"/>
      <c r="T35" s="91"/>
      <c r="U35" s="91"/>
      <c r="V35" s="91"/>
      <c r="W35" s="91"/>
      <c r="X35" s="91"/>
      <c r="Y35" s="91"/>
      <c r="Z35" s="91"/>
      <c r="AA35" s="91"/>
      <c r="AB35" s="91"/>
      <c r="AC35" s="91"/>
      <c r="AD35" s="91"/>
      <c r="AE35" s="91"/>
      <c r="AF35" s="91"/>
      <c r="AG35" s="91"/>
      <c r="AH35" s="91"/>
      <c r="BN35" s="99"/>
      <c r="BO35" s="1461"/>
      <c r="BP35" s="1462"/>
      <c r="BQ35" s="1462"/>
      <c r="BR35" s="1462"/>
      <c r="BS35" s="1462"/>
      <c r="BT35" s="1462"/>
      <c r="BU35" s="2118" t="s">
        <v>320</v>
      </c>
      <c r="BV35" s="2119"/>
      <c r="BW35" s="2119"/>
      <c r="BX35" s="2120"/>
      <c r="BY35" s="2210" t="s">
        <v>321</v>
      </c>
      <c r="BZ35" s="2211"/>
      <c r="CA35" s="2226" t="s">
        <v>322</v>
      </c>
      <c r="CB35" s="2227"/>
      <c r="CC35" s="2227"/>
      <c r="CD35" s="2227"/>
      <c r="CE35" s="2227"/>
      <c r="CF35" s="2227"/>
      <c r="CG35" s="2228"/>
      <c r="CP35" s="99"/>
    </row>
    <row r="36" spans="1:94" s="92" customFormat="1" ht="30" customHeight="1">
      <c r="A36" s="72"/>
      <c r="B36" s="1335" t="s">
        <v>323</v>
      </c>
      <c r="C36" s="1337" t="s">
        <v>15</v>
      </c>
      <c r="D36" s="1338"/>
      <c r="E36" s="1338"/>
      <c r="F36" s="1338"/>
      <c r="G36" s="1339"/>
      <c r="H36" s="1422"/>
      <c r="I36" s="1345"/>
      <c r="J36" s="1346"/>
      <c r="K36" s="1346"/>
      <c r="L36" s="1346"/>
      <c r="M36" s="1346"/>
      <c r="N36" s="1346"/>
      <c r="O36" s="1344"/>
      <c r="P36" s="1281"/>
      <c r="Q36" s="1333"/>
      <c r="R36" s="1334"/>
      <c r="S36" s="91"/>
      <c r="T36" s="91"/>
      <c r="U36" s="91"/>
      <c r="V36" s="91"/>
      <c r="W36" s="91"/>
      <c r="X36" s="91"/>
      <c r="Y36" s="91"/>
      <c r="Z36" s="91"/>
      <c r="AA36" s="91"/>
      <c r="AB36" s="91"/>
      <c r="AC36" s="91"/>
      <c r="AD36" s="91"/>
      <c r="AE36" s="91"/>
      <c r="AF36" s="91"/>
      <c r="AG36" s="91"/>
      <c r="AH36" s="91"/>
      <c r="BN36" s="99"/>
      <c r="BO36" s="1461"/>
      <c r="BP36" s="1462"/>
      <c r="BQ36" s="1462"/>
      <c r="BR36" s="1462"/>
      <c r="BS36" s="1462"/>
      <c r="BT36" s="1462"/>
      <c r="BU36" s="2124"/>
      <c r="BV36" s="2125"/>
      <c r="BW36" s="2125"/>
      <c r="BX36" s="2126"/>
      <c r="BY36" s="2214"/>
      <c r="BZ36" s="2215"/>
      <c r="CA36" s="1327"/>
      <c r="CB36" s="2137"/>
      <c r="CC36" s="2137"/>
      <c r="CD36" s="2137"/>
      <c r="CE36" s="2137"/>
      <c r="CF36" s="2137"/>
      <c r="CG36" s="1328"/>
      <c r="CP36" s="99"/>
    </row>
    <row r="37" spans="1:94" s="92" customFormat="1" ht="30" customHeight="1">
      <c r="A37" s="72"/>
      <c r="B37" s="1336"/>
      <c r="C37" s="1337"/>
      <c r="D37" s="1338"/>
      <c r="E37" s="1338"/>
      <c r="F37" s="1338"/>
      <c r="G37" s="1339"/>
      <c r="H37" s="1422"/>
      <c r="I37" s="1345"/>
      <c r="J37" s="1346"/>
      <c r="K37" s="1346"/>
      <c r="L37" s="1346"/>
      <c r="M37" s="1346"/>
      <c r="N37" s="1346"/>
      <c r="O37" s="1344" t="s">
        <v>324</v>
      </c>
      <c r="P37" s="1281" t="s">
        <v>321</v>
      </c>
      <c r="Q37" s="1331" t="s">
        <v>325</v>
      </c>
      <c r="R37" s="1332"/>
      <c r="S37" s="91"/>
      <c r="T37" s="91"/>
      <c r="U37" s="91"/>
      <c r="V37" s="91"/>
      <c r="W37" s="91"/>
      <c r="X37" s="91"/>
      <c r="Y37" s="91"/>
      <c r="Z37" s="91"/>
      <c r="AA37" s="91"/>
      <c r="AB37" s="91"/>
      <c r="AC37" s="91"/>
      <c r="AD37" s="91"/>
      <c r="AE37" s="91"/>
      <c r="AF37" s="91"/>
      <c r="AG37" s="91"/>
      <c r="AH37" s="91"/>
      <c r="BN37" s="99"/>
      <c r="BO37" s="1461"/>
      <c r="BP37" s="1462"/>
      <c r="BQ37" s="1462"/>
      <c r="BR37" s="1462"/>
      <c r="BS37" s="1462"/>
      <c r="BT37" s="1462"/>
      <c r="BU37" s="2118" t="s">
        <v>324</v>
      </c>
      <c r="BV37" s="2119"/>
      <c r="BW37" s="2119"/>
      <c r="BX37" s="2120"/>
      <c r="BY37" s="2210" t="s">
        <v>321</v>
      </c>
      <c r="BZ37" s="2211"/>
      <c r="CA37" s="2226" t="s">
        <v>325</v>
      </c>
      <c r="CB37" s="2227"/>
      <c r="CC37" s="2227"/>
      <c r="CD37" s="2227"/>
      <c r="CE37" s="2227"/>
      <c r="CF37" s="2227"/>
      <c r="CG37" s="2228"/>
      <c r="CP37" s="99"/>
    </row>
    <row r="38" spans="1:94" s="92" customFormat="1" ht="37.5" customHeight="1">
      <c r="A38" s="72"/>
      <c r="B38" s="1395" t="s">
        <v>1172</v>
      </c>
      <c r="C38" s="1398" t="s">
        <v>1178</v>
      </c>
      <c r="D38" s="1399"/>
      <c r="E38" s="1399"/>
      <c r="F38" s="1399"/>
      <c r="G38" s="1400"/>
      <c r="H38" s="1422"/>
      <c r="I38" s="1345"/>
      <c r="J38" s="1346"/>
      <c r="K38" s="1346"/>
      <c r="L38" s="1346"/>
      <c r="M38" s="1346"/>
      <c r="N38" s="1346"/>
      <c r="O38" s="1344"/>
      <c r="P38" s="1281"/>
      <c r="Q38" s="1333"/>
      <c r="R38" s="1334"/>
      <c r="S38" s="91"/>
      <c r="T38" s="91"/>
      <c r="U38" s="91"/>
      <c r="V38" s="91"/>
      <c r="W38" s="91"/>
      <c r="X38" s="91"/>
      <c r="Y38" s="91"/>
      <c r="Z38" s="91"/>
      <c r="AA38" s="91"/>
      <c r="AB38" s="91"/>
      <c r="AC38" s="91"/>
      <c r="AD38" s="91"/>
      <c r="AE38" s="91"/>
      <c r="AF38" s="91"/>
      <c r="AG38" s="91"/>
      <c r="AH38" s="91"/>
      <c r="BN38" s="99"/>
      <c r="BO38" s="1461"/>
      <c r="BP38" s="1462"/>
      <c r="BQ38" s="1462"/>
      <c r="BR38" s="1462"/>
      <c r="BS38" s="1462"/>
      <c r="BT38" s="1462"/>
      <c r="BU38" s="2124"/>
      <c r="BV38" s="2125"/>
      <c r="BW38" s="2125"/>
      <c r="BX38" s="2126"/>
      <c r="BY38" s="2214"/>
      <c r="BZ38" s="2215"/>
      <c r="CA38" s="1327"/>
      <c r="CB38" s="2137"/>
      <c r="CC38" s="2137"/>
      <c r="CD38" s="2137"/>
      <c r="CE38" s="2137"/>
      <c r="CF38" s="2137"/>
      <c r="CG38" s="1328"/>
      <c r="CP38" s="99"/>
    </row>
    <row r="39" spans="1:94" s="92" customFormat="1" ht="47.25" customHeight="1">
      <c r="A39" s="72"/>
      <c r="B39" s="1396"/>
      <c r="C39" s="1401"/>
      <c r="D39" s="1402"/>
      <c r="E39" s="1402"/>
      <c r="F39" s="1402"/>
      <c r="G39" s="1403"/>
      <c r="H39" s="1422"/>
      <c r="I39" s="1372" t="s">
        <v>326</v>
      </c>
      <c r="J39" s="1373"/>
      <c r="K39" s="1373"/>
      <c r="L39" s="1373"/>
      <c r="M39" s="1373"/>
      <c r="N39" s="1374"/>
      <c r="O39" s="1344" t="s">
        <v>327</v>
      </c>
      <c r="P39" s="1281" t="s">
        <v>328</v>
      </c>
      <c r="Q39" s="1331" t="s">
        <v>329</v>
      </c>
      <c r="R39" s="1332"/>
      <c r="S39" s="91"/>
      <c r="T39" s="91"/>
      <c r="U39" s="91"/>
      <c r="V39" s="91"/>
      <c r="W39" s="91"/>
      <c r="X39" s="91"/>
      <c r="Y39" s="91"/>
      <c r="Z39" s="91"/>
      <c r="AA39" s="91"/>
      <c r="AB39" s="91"/>
      <c r="AC39" s="91"/>
      <c r="AD39" s="91"/>
      <c r="AE39" s="91"/>
      <c r="AF39" s="91"/>
      <c r="AG39" s="91"/>
      <c r="AH39" s="91"/>
      <c r="BN39" s="99"/>
      <c r="BO39" s="1461" t="s">
        <v>326</v>
      </c>
      <c r="BP39" s="1462"/>
      <c r="BQ39" s="1462"/>
      <c r="BR39" s="1462"/>
      <c r="BS39" s="1462"/>
      <c r="BT39" s="1462"/>
      <c r="BU39" s="2118" t="s">
        <v>327</v>
      </c>
      <c r="BV39" s="2119"/>
      <c r="BW39" s="2119"/>
      <c r="BX39" s="2120"/>
      <c r="BY39" s="2210" t="s">
        <v>328</v>
      </c>
      <c r="BZ39" s="2211"/>
      <c r="CA39" s="2226" t="s">
        <v>329</v>
      </c>
      <c r="CB39" s="2227"/>
      <c r="CC39" s="2227"/>
      <c r="CD39" s="2227"/>
      <c r="CE39" s="2227"/>
      <c r="CF39" s="2227"/>
      <c r="CG39" s="2228"/>
      <c r="CP39" s="99"/>
    </row>
    <row r="40" spans="1:94" s="92" customFormat="1" ht="26.25" customHeight="1">
      <c r="A40" s="72"/>
      <c r="B40" s="1396"/>
      <c r="C40" s="1401"/>
      <c r="D40" s="1402"/>
      <c r="E40" s="1402"/>
      <c r="F40" s="1402"/>
      <c r="G40" s="1403"/>
      <c r="H40" s="1422"/>
      <c r="I40" s="1375"/>
      <c r="J40" s="1376"/>
      <c r="K40" s="1376"/>
      <c r="L40" s="1376"/>
      <c r="M40" s="1376"/>
      <c r="N40" s="1377"/>
      <c r="O40" s="1344"/>
      <c r="P40" s="1281"/>
      <c r="Q40" s="1333"/>
      <c r="R40" s="1334"/>
      <c r="S40" s="91"/>
      <c r="T40" s="91"/>
      <c r="U40" s="91"/>
      <c r="V40" s="91"/>
      <c r="W40" s="91"/>
      <c r="X40" s="91"/>
      <c r="Y40" s="91"/>
      <c r="Z40" s="91"/>
      <c r="AA40" s="91"/>
      <c r="AB40" s="91"/>
      <c r="AC40" s="91"/>
      <c r="AD40" s="91"/>
      <c r="AE40" s="91"/>
      <c r="AF40" s="91"/>
      <c r="AG40" s="91"/>
      <c r="AH40" s="91"/>
      <c r="BN40" s="99"/>
      <c r="BO40" s="1461"/>
      <c r="BP40" s="1462"/>
      <c r="BQ40" s="1462"/>
      <c r="BR40" s="1462"/>
      <c r="BS40" s="1462"/>
      <c r="BT40" s="1462"/>
      <c r="BU40" s="2124"/>
      <c r="BV40" s="2125"/>
      <c r="BW40" s="2125"/>
      <c r="BX40" s="2126"/>
      <c r="BY40" s="2214"/>
      <c r="BZ40" s="2215"/>
      <c r="CA40" s="1327"/>
      <c r="CB40" s="2137"/>
      <c r="CC40" s="2137"/>
      <c r="CD40" s="2137"/>
      <c r="CE40" s="2137"/>
      <c r="CF40" s="2137"/>
      <c r="CG40" s="1328"/>
      <c r="CP40" s="99"/>
    </row>
    <row r="41" spans="1:94" s="92" customFormat="1" ht="59.25" customHeight="1">
      <c r="A41" s="72"/>
      <c r="B41" s="1396"/>
      <c r="C41" s="1401"/>
      <c r="D41" s="1402"/>
      <c r="E41" s="1402"/>
      <c r="F41" s="1402"/>
      <c r="G41" s="1403"/>
      <c r="H41" s="1422"/>
      <c r="I41" s="1378"/>
      <c r="J41" s="1379"/>
      <c r="K41" s="1379"/>
      <c r="L41" s="1379"/>
      <c r="M41" s="1379"/>
      <c r="N41" s="1380"/>
      <c r="O41" s="564" t="s">
        <v>330</v>
      </c>
      <c r="P41" s="565" t="s">
        <v>321</v>
      </c>
      <c r="Q41" s="1393" t="s">
        <v>331</v>
      </c>
      <c r="R41" s="1394"/>
      <c r="S41" s="91"/>
      <c r="T41" s="91"/>
      <c r="U41" s="91"/>
      <c r="V41" s="91"/>
      <c r="W41" s="91"/>
      <c r="X41" s="91"/>
      <c r="Y41" s="91"/>
      <c r="Z41" s="91"/>
      <c r="AA41" s="91"/>
      <c r="AB41" s="91"/>
      <c r="AC41" s="91"/>
      <c r="AD41" s="91"/>
      <c r="AE41" s="91"/>
      <c r="AF41" s="91"/>
      <c r="AG41" s="91"/>
      <c r="AH41" s="91"/>
      <c r="BN41" s="99"/>
      <c r="BO41" s="1461"/>
      <c r="BP41" s="1462"/>
      <c r="BQ41" s="1462"/>
      <c r="BR41" s="1462"/>
      <c r="BS41" s="1462"/>
      <c r="BT41" s="1462"/>
      <c r="BU41" s="2133" t="s">
        <v>330</v>
      </c>
      <c r="BV41" s="2134"/>
      <c r="BW41" s="2134"/>
      <c r="BX41" s="2135"/>
      <c r="BY41" s="2216" t="s">
        <v>321</v>
      </c>
      <c r="BZ41" s="2217"/>
      <c r="CA41" s="2226" t="s">
        <v>331</v>
      </c>
      <c r="CB41" s="2227"/>
      <c r="CC41" s="2227"/>
      <c r="CD41" s="2227"/>
      <c r="CE41" s="2227"/>
      <c r="CF41" s="2227"/>
      <c r="CG41" s="2228"/>
      <c r="CP41" s="99"/>
    </row>
    <row r="42" spans="1:94" s="92" customFormat="1" ht="59.25" customHeight="1">
      <c r="A42" s="72"/>
      <c r="B42" s="1396"/>
      <c r="C42" s="1401"/>
      <c r="D42" s="1402"/>
      <c r="E42" s="1402"/>
      <c r="F42" s="1402"/>
      <c r="G42" s="1403"/>
      <c r="H42" s="1422"/>
      <c r="I42" s="1372" t="s">
        <v>332</v>
      </c>
      <c r="J42" s="1373"/>
      <c r="K42" s="1373"/>
      <c r="L42" s="1373"/>
      <c r="M42" s="1373"/>
      <c r="N42" s="1374"/>
      <c r="O42" s="283" t="s">
        <v>333</v>
      </c>
      <c r="P42" s="284" t="s">
        <v>321</v>
      </c>
      <c r="Q42" s="1333" t="s">
        <v>334</v>
      </c>
      <c r="R42" s="1334"/>
      <c r="S42" s="91"/>
      <c r="T42" s="91"/>
      <c r="U42" s="91"/>
      <c r="V42" s="91"/>
      <c r="W42" s="91"/>
      <c r="X42" s="91"/>
      <c r="Y42" s="91"/>
      <c r="Z42" s="91"/>
      <c r="AA42" s="91"/>
      <c r="AB42" s="91"/>
      <c r="AC42" s="91"/>
      <c r="AD42" s="91"/>
      <c r="AE42" s="91"/>
      <c r="AF42" s="91"/>
      <c r="AG42" s="91"/>
      <c r="AH42" s="91"/>
      <c r="BN42" s="99"/>
      <c r="BO42" s="1461" t="s">
        <v>332</v>
      </c>
      <c r="BP42" s="1462"/>
      <c r="BQ42" s="1462"/>
      <c r="BR42" s="1462"/>
      <c r="BS42" s="1462"/>
      <c r="BT42" s="1462"/>
      <c r="BU42" s="1352" t="s">
        <v>333</v>
      </c>
      <c r="BV42" s="1352"/>
      <c r="BW42" s="1352"/>
      <c r="BX42" s="1352"/>
      <c r="BY42" s="2216" t="s">
        <v>321</v>
      </c>
      <c r="BZ42" s="2217"/>
      <c r="CA42" s="2226" t="s">
        <v>334</v>
      </c>
      <c r="CB42" s="2227"/>
      <c r="CC42" s="2227"/>
      <c r="CD42" s="2227"/>
      <c r="CE42" s="2227"/>
      <c r="CF42" s="2227"/>
      <c r="CG42" s="2228"/>
      <c r="CN42" s="99"/>
    </row>
    <row r="43" spans="1:94" ht="45.75" customHeight="1" thickBot="1">
      <c r="B43" s="1397"/>
      <c r="C43" s="1404"/>
      <c r="D43" s="1405"/>
      <c r="E43" s="1405"/>
      <c r="F43" s="1405"/>
      <c r="G43" s="1406"/>
      <c r="H43" s="1422"/>
      <c r="I43" s="1381"/>
      <c r="J43" s="1382"/>
      <c r="K43" s="1382"/>
      <c r="L43" s="1382"/>
      <c r="M43" s="1382"/>
      <c r="N43" s="1383"/>
      <c r="O43" s="395" t="s">
        <v>335</v>
      </c>
      <c r="P43" s="396" t="s">
        <v>336</v>
      </c>
      <c r="Q43" s="1414" t="s">
        <v>337</v>
      </c>
      <c r="R43" s="1415"/>
      <c r="S43" s="73"/>
      <c r="T43" s="73"/>
      <c r="U43" s="73"/>
      <c r="V43" s="73"/>
      <c r="W43" s="73"/>
      <c r="X43" s="73"/>
      <c r="Y43" s="73"/>
      <c r="Z43" s="73"/>
      <c r="AA43" s="73"/>
      <c r="AB43" s="73"/>
      <c r="AC43" s="91"/>
      <c r="AD43" s="73"/>
      <c r="AE43" s="73"/>
      <c r="AF43" s="73"/>
      <c r="AG43" s="73"/>
      <c r="AH43" s="73"/>
      <c r="BF43" s="72"/>
      <c r="BN43" s="98"/>
      <c r="BO43" s="2138"/>
      <c r="BP43" s="2139"/>
      <c r="BQ43" s="2139"/>
      <c r="BR43" s="2139"/>
      <c r="BS43" s="2139"/>
      <c r="BT43" s="2139"/>
      <c r="BU43" s="2223" t="s">
        <v>335</v>
      </c>
      <c r="BV43" s="2224"/>
      <c r="BW43" s="2224"/>
      <c r="BX43" s="2225"/>
      <c r="BY43" s="2218" t="s">
        <v>336</v>
      </c>
      <c r="BZ43" s="2219"/>
      <c r="CA43" s="2230" t="s">
        <v>337</v>
      </c>
      <c r="CB43" s="2231"/>
      <c r="CC43" s="2231"/>
      <c r="CD43" s="2231"/>
      <c r="CE43" s="2231"/>
      <c r="CF43" s="2231"/>
      <c r="CG43" s="2232"/>
      <c r="CN43" s="98"/>
    </row>
    <row r="44" spans="1:94" s="98" customFormat="1" ht="24.75" customHeight="1" thickBot="1">
      <c r="B44" s="388"/>
      <c r="C44" s="389"/>
      <c r="D44" s="389"/>
      <c r="E44" s="389"/>
      <c r="F44" s="389"/>
      <c r="G44" s="389"/>
      <c r="H44" s="390"/>
      <c r="I44" s="391"/>
      <c r="J44" s="391"/>
      <c r="K44" s="391"/>
      <c r="L44" s="391"/>
      <c r="M44" s="391"/>
      <c r="N44" s="391"/>
      <c r="O44" s="392"/>
      <c r="P44" s="393"/>
      <c r="Q44" s="394"/>
      <c r="R44" s="394"/>
      <c r="S44" s="265"/>
      <c r="T44" s="265"/>
      <c r="U44" s="265"/>
      <c r="V44" s="265"/>
      <c r="W44" s="265"/>
      <c r="X44" s="265"/>
      <c r="Y44" s="265"/>
      <c r="Z44" s="265"/>
      <c r="AA44" s="265"/>
      <c r="AB44" s="265"/>
      <c r="AC44" s="397"/>
      <c r="AD44" s="265"/>
      <c r="AE44" s="265"/>
      <c r="AF44" s="265"/>
      <c r="AG44" s="265"/>
      <c r="AH44" s="265"/>
    </row>
    <row r="45" spans="1:94" ht="79.5" customHeight="1" thickBot="1">
      <c r="B45" s="1325"/>
      <c r="C45" s="1325"/>
      <c r="D45" s="1325"/>
      <c r="E45" s="1325"/>
      <c r="F45" s="1325"/>
      <c r="G45" s="1325"/>
      <c r="H45" s="71"/>
      <c r="I45" s="976" t="s">
        <v>338</v>
      </c>
      <c r="J45" s="977"/>
      <c r="K45" s="977"/>
      <c r="L45" s="977"/>
      <c r="M45" s="977"/>
      <c r="N45" s="977"/>
      <c r="O45" s="977"/>
      <c r="P45" s="977"/>
      <c r="Q45" s="977"/>
      <c r="R45" s="977"/>
      <c r="S45" s="977"/>
      <c r="T45" s="977"/>
      <c r="U45" s="977"/>
      <c r="V45" s="977"/>
      <c r="W45" s="977"/>
      <c r="X45" s="977"/>
      <c r="Y45" s="978"/>
      <c r="Z45" s="1021" t="s">
        <v>339</v>
      </c>
      <c r="AA45" s="1022"/>
      <c r="AB45" s="1022"/>
      <c r="AC45" s="1023"/>
      <c r="AD45" s="372"/>
      <c r="AE45" s="398"/>
      <c r="AF45" s="399"/>
      <c r="AG45" s="976" t="s">
        <v>340</v>
      </c>
      <c r="AH45" s="977"/>
      <c r="AI45" s="977"/>
      <c r="AJ45" s="977"/>
      <c r="AK45" s="977"/>
      <c r="AL45" s="977"/>
      <c r="AM45" s="977"/>
      <c r="AN45" s="977"/>
      <c r="AO45" s="977"/>
      <c r="AP45" s="977"/>
      <c r="AQ45" s="977"/>
      <c r="AR45" s="977"/>
      <c r="AS45" s="977"/>
      <c r="AT45" s="977"/>
      <c r="AU45" s="977"/>
      <c r="AV45" s="977"/>
      <c r="AW45" s="977"/>
      <c r="AX45" s="977"/>
      <c r="AY45" s="977"/>
      <c r="AZ45" s="977"/>
      <c r="BA45" s="978"/>
      <c r="BB45" s="1021" t="s">
        <v>341</v>
      </c>
      <c r="BC45" s="1022"/>
      <c r="BD45" s="1022"/>
      <c r="BE45" s="1023"/>
      <c r="BF45" s="373"/>
      <c r="BG45" s="1024" t="s">
        <v>1147</v>
      </c>
      <c r="BH45" s="1025"/>
      <c r="BI45" s="1025"/>
      <c r="BJ45" s="1025"/>
      <c r="BK45" s="1025"/>
      <c r="BL45" s="1025"/>
      <c r="BM45" s="1025"/>
      <c r="BN45" s="1025"/>
      <c r="BO45" s="1025"/>
      <c r="BP45" s="1025"/>
      <c r="BQ45" s="1025"/>
      <c r="BR45" s="1025"/>
      <c r="BS45" s="1025"/>
      <c r="BT45" s="1025"/>
      <c r="BU45" s="1025"/>
      <c r="BV45" s="1025"/>
      <c r="BW45" s="1025"/>
      <c r="BX45" s="1025"/>
      <c r="BY45" s="1025"/>
      <c r="BZ45" s="1025"/>
      <c r="CA45" s="1025"/>
      <c r="CB45" s="1025"/>
      <c r="CC45" s="1544"/>
      <c r="CD45" s="373"/>
      <c r="CE45" s="1021" t="s">
        <v>1150</v>
      </c>
      <c r="CF45" s="1022"/>
      <c r="CG45" s="1022"/>
      <c r="CH45" s="1023"/>
    </row>
    <row r="46" spans="1:94" ht="53.25" customHeight="1">
      <c r="B46" s="1030" t="s">
        <v>18</v>
      </c>
      <c r="C46" s="1031" t="s">
        <v>19</v>
      </c>
      <c r="D46" s="1031" t="s">
        <v>20</v>
      </c>
      <c r="E46" s="1031" t="s">
        <v>21</v>
      </c>
      <c r="F46" s="1031" t="s">
        <v>22</v>
      </c>
      <c r="G46" s="1123" t="s">
        <v>23</v>
      </c>
      <c r="H46" s="1171" t="s">
        <v>342</v>
      </c>
      <c r="I46" s="958" t="s">
        <v>343</v>
      </c>
      <c r="J46" s="959"/>
      <c r="K46" s="959"/>
      <c r="L46" s="959"/>
      <c r="M46" s="959"/>
      <c r="N46" s="1360"/>
      <c r="O46" s="961" t="s">
        <v>344</v>
      </c>
      <c r="P46" s="962"/>
      <c r="Q46" s="965" t="s">
        <v>345</v>
      </c>
      <c r="R46" s="967"/>
      <c r="S46" s="962" t="s">
        <v>346</v>
      </c>
      <c r="T46" s="962"/>
      <c r="U46" s="962"/>
      <c r="V46" s="962"/>
      <c r="W46" s="962"/>
      <c r="X46" s="962"/>
      <c r="Y46" s="971"/>
      <c r="Z46" s="1268" t="s">
        <v>347</v>
      </c>
      <c r="AA46" s="1269"/>
      <c r="AB46" s="1041" t="s">
        <v>348</v>
      </c>
      <c r="AC46" s="1042" t="s">
        <v>349</v>
      </c>
      <c r="AD46" s="369"/>
      <c r="AE46" s="1306" t="s">
        <v>23</v>
      </c>
      <c r="AF46" s="1310" t="s">
        <v>342</v>
      </c>
      <c r="AG46" s="958" t="s">
        <v>343</v>
      </c>
      <c r="AH46" s="959"/>
      <c r="AI46" s="959"/>
      <c r="AJ46" s="959"/>
      <c r="AK46" s="959"/>
      <c r="AL46" s="960"/>
      <c r="AM46" s="961" t="s">
        <v>344</v>
      </c>
      <c r="AN46" s="962"/>
      <c r="AO46" s="965" t="s">
        <v>345</v>
      </c>
      <c r="AP46" s="966"/>
      <c r="AQ46" s="966"/>
      <c r="AR46" s="966"/>
      <c r="AS46" s="966"/>
      <c r="AT46" s="967"/>
      <c r="AU46" s="962" t="s">
        <v>346</v>
      </c>
      <c r="AV46" s="962"/>
      <c r="AW46" s="962"/>
      <c r="AX46" s="962"/>
      <c r="AY46" s="962"/>
      <c r="AZ46" s="962"/>
      <c r="BA46" s="971"/>
      <c r="BB46" s="1039" t="s">
        <v>350</v>
      </c>
      <c r="BC46" s="1040"/>
      <c r="BD46" s="1305" t="s">
        <v>348</v>
      </c>
      <c r="BE46" s="1042" t="s">
        <v>349</v>
      </c>
      <c r="BF46" s="369"/>
      <c r="BG46" s="1217" t="s">
        <v>23</v>
      </c>
      <c r="BH46" s="2155" t="s">
        <v>342</v>
      </c>
      <c r="BI46" s="1030" t="s">
        <v>343</v>
      </c>
      <c r="BJ46" s="2156"/>
      <c r="BK46" s="2156"/>
      <c r="BL46" s="2156"/>
      <c r="BM46" s="2156"/>
      <c r="BN46" s="1032"/>
      <c r="BO46" s="1033" t="s">
        <v>344</v>
      </c>
      <c r="BP46" s="2157"/>
      <c r="BQ46" s="2158" t="s">
        <v>345</v>
      </c>
      <c r="BR46" s="2159"/>
      <c r="BS46" s="2159"/>
      <c r="BT46" s="2159"/>
      <c r="BU46" s="2159"/>
      <c r="BV46" s="2160"/>
      <c r="BW46" s="2157" t="s">
        <v>346</v>
      </c>
      <c r="BX46" s="2157"/>
      <c r="BY46" s="2157"/>
      <c r="BZ46" s="2157"/>
      <c r="CA46" s="2157"/>
      <c r="CB46" s="2157"/>
      <c r="CC46" s="1037"/>
      <c r="CD46" s="369"/>
      <c r="CE46" s="1308" t="s">
        <v>351</v>
      </c>
      <c r="CF46" s="1309"/>
      <c r="CG46" s="1151" t="s">
        <v>348</v>
      </c>
      <c r="CH46" s="1280" t="s">
        <v>349</v>
      </c>
      <c r="CI46" s="1143" t="s">
        <v>352</v>
      </c>
      <c r="CJ46" s="1144"/>
    </row>
    <row r="47" spans="1:94" ht="53.25" customHeight="1" thickBot="1">
      <c r="B47" s="1121"/>
      <c r="C47" s="1122"/>
      <c r="D47" s="1122"/>
      <c r="E47" s="1122"/>
      <c r="F47" s="1122"/>
      <c r="G47" s="1124"/>
      <c r="H47" s="1173"/>
      <c r="I47" s="973" t="s">
        <v>353</v>
      </c>
      <c r="J47" s="974"/>
      <c r="K47" s="974"/>
      <c r="L47" s="974" t="s">
        <v>354</v>
      </c>
      <c r="M47" s="974"/>
      <c r="N47" s="1295"/>
      <c r="O47" s="1035"/>
      <c r="P47" s="1036"/>
      <c r="Q47" s="1127"/>
      <c r="R47" s="1128"/>
      <c r="S47" s="1036"/>
      <c r="T47" s="1036"/>
      <c r="U47" s="1036"/>
      <c r="V47" s="1036"/>
      <c r="W47" s="1036"/>
      <c r="X47" s="1036"/>
      <c r="Y47" s="1038"/>
      <c r="Z47" s="375" t="s">
        <v>355</v>
      </c>
      <c r="AA47" s="346" t="s">
        <v>356</v>
      </c>
      <c r="AB47" s="1130"/>
      <c r="AC47" s="1043"/>
      <c r="AD47" s="369"/>
      <c r="AE47" s="1307"/>
      <c r="AF47" s="1311"/>
      <c r="AG47" s="973" t="s">
        <v>353</v>
      </c>
      <c r="AH47" s="974"/>
      <c r="AI47" s="974"/>
      <c r="AJ47" s="974" t="s">
        <v>354</v>
      </c>
      <c r="AK47" s="974"/>
      <c r="AL47" s="975"/>
      <c r="AM47" s="963"/>
      <c r="AN47" s="964"/>
      <c r="AO47" s="968"/>
      <c r="AP47" s="969"/>
      <c r="AQ47" s="969"/>
      <c r="AR47" s="969"/>
      <c r="AS47" s="969"/>
      <c r="AT47" s="970"/>
      <c r="AU47" s="964"/>
      <c r="AV47" s="964"/>
      <c r="AW47" s="964"/>
      <c r="AX47" s="964"/>
      <c r="AY47" s="964"/>
      <c r="AZ47" s="964"/>
      <c r="BA47" s="972"/>
      <c r="BB47" s="401" t="s">
        <v>355</v>
      </c>
      <c r="BC47" s="347" t="s">
        <v>356</v>
      </c>
      <c r="BD47" s="1221"/>
      <c r="BE47" s="1043"/>
      <c r="BF47" s="369"/>
      <c r="BG47" s="2161"/>
      <c r="BH47" s="1311"/>
      <c r="BI47" s="2162" t="s">
        <v>353</v>
      </c>
      <c r="BJ47" s="2163"/>
      <c r="BK47" s="2163"/>
      <c r="BL47" s="2163" t="s">
        <v>354</v>
      </c>
      <c r="BM47" s="2163"/>
      <c r="BN47" s="2164"/>
      <c r="BO47" s="2165"/>
      <c r="BP47" s="2166"/>
      <c r="BQ47" s="965"/>
      <c r="BR47" s="2167"/>
      <c r="BS47" s="2167"/>
      <c r="BT47" s="2167"/>
      <c r="BU47" s="2167"/>
      <c r="BV47" s="967"/>
      <c r="BW47" s="2166"/>
      <c r="BX47" s="2166"/>
      <c r="BY47" s="2166"/>
      <c r="BZ47" s="2166"/>
      <c r="CA47" s="2166"/>
      <c r="CB47" s="2166"/>
      <c r="CC47" s="2168"/>
      <c r="CD47" s="369"/>
      <c r="CE47" s="375" t="s">
        <v>355</v>
      </c>
      <c r="CF47" s="346" t="s">
        <v>356</v>
      </c>
      <c r="CG47" s="1130"/>
      <c r="CH47" s="1130"/>
      <c r="CI47" s="347" t="s">
        <v>357</v>
      </c>
      <c r="CJ47" s="348" t="s">
        <v>1151</v>
      </c>
    </row>
    <row r="48" spans="1:94" ht="96" customHeight="1">
      <c r="B48" s="1326" t="s">
        <v>358</v>
      </c>
      <c r="C48" s="84" t="s">
        <v>25</v>
      </c>
      <c r="D48" s="85" t="s">
        <v>359</v>
      </c>
      <c r="E48" s="86" t="s">
        <v>360</v>
      </c>
      <c r="F48" s="87" t="s">
        <v>28</v>
      </c>
      <c r="G48" s="88" t="s">
        <v>117</v>
      </c>
      <c r="H48" s="89" t="s">
        <v>361</v>
      </c>
      <c r="I48" s="1347">
        <v>1</v>
      </c>
      <c r="J48" s="1348"/>
      <c r="K48" s="1349"/>
      <c r="L48" s="1296">
        <v>1</v>
      </c>
      <c r="M48" s="1296"/>
      <c r="N48" s="1297"/>
      <c r="O48" s="1063" t="s">
        <v>362</v>
      </c>
      <c r="P48" s="1064"/>
      <c r="Q48" s="993" t="s">
        <v>363</v>
      </c>
      <c r="R48" s="988"/>
      <c r="S48" s="991" t="s">
        <v>364</v>
      </c>
      <c r="T48" s="991"/>
      <c r="U48" s="991"/>
      <c r="V48" s="991"/>
      <c r="W48" s="991"/>
      <c r="X48" s="991"/>
      <c r="Y48" s="1204"/>
      <c r="Z48" s="259">
        <v>1</v>
      </c>
      <c r="AA48" s="260">
        <v>1</v>
      </c>
      <c r="AB48" s="260">
        <v>1</v>
      </c>
      <c r="AC48" s="376" t="s">
        <v>365</v>
      </c>
      <c r="AD48" s="370"/>
      <c r="AE48" s="360" t="s">
        <v>117</v>
      </c>
      <c r="AF48" s="361" t="s">
        <v>361</v>
      </c>
      <c r="AG48" s="1468">
        <v>1</v>
      </c>
      <c r="AH48" s="1469"/>
      <c r="AI48" s="1469"/>
      <c r="AJ48" s="1321">
        <v>1</v>
      </c>
      <c r="AK48" s="1321"/>
      <c r="AL48" s="1322"/>
      <c r="AM48" s="1323" t="s">
        <v>366</v>
      </c>
      <c r="AN48" s="1323"/>
      <c r="AO48" s="1323"/>
      <c r="AP48" s="1323"/>
      <c r="AQ48" s="1323"/>
      <c r="AR48" s="1323"/>
      <c r="AS48" s="1323"/>
      <c r="AT48" s="1323"/>
      <c r="AU48" s="1323"/>
      <c r="AV48" s="1323"/>
      <c r="AW48" s="1323"/>
      <c r="AX48" s="1323"/>
      <c r="AY48" s="1323"/>
      <c r="AZ48" s="1323"/>
      <c r="BA48" s="1324"/>
      <c r="BB48" s="574" t="s">
        <v>367</v>
      </c>
      <c r="BC48" s="575" t="s">
        <v>367</v>
      </c>
      <c r="BD48" s="575" t="s">
        <v>367</v>
      </c>
      <c r="BE48" s="597" t="s">
        <v>368</v>
      </c>
      <c r="BF48" s="371"/>
      <c r="BG48" s="737" t="s">
        <v>117</v>
      </c>
      <c r="BH48" s="362" t="s">
        <v>361</v>
      </c>
      <c r="BI48" s="1536">
        <v>1</v>
      </c>
      <c r="BJ48" s="1537"/>
      <c r="BK48" s="1537"/>
      <c r="BL48" s="1538">
        <v>1</v>
      </c>
      <c r="BM48" s="1538"/>
      <c r="BN48" s="1539"/>
      <c r="BO48" s="2152" t="s">
        <v>366</v>
      </c>
      <c r="BP48" s="2152"/>
      <c r="BQ48" s="2152"/>
      <c r="BR48" s="2152"/>
      <c r="BS48" s="2152"/>
      <c r="BT48" s="2152"/>
      <c r="BU48" s="2152"/>
      <c r="BV48" s="2152"/>
      <c r="BW48" s="2152"/>
      <c r="BX48" s="2152"/>
      <c r="BY48" s="2152"/>
      <c r="BZ48" s="2152"/>
      <c r="CA48" s="2152"/>
      <c r="CB48" s="2152"/>
      <c r="CC48" s="2169"/>
      <c r="CD48" s="371"/>
      <c r="CE48" s="259" t="s">
        <v>367</v>
      </c>
      <c r="CF48" s="768" t="s">
        <v>367</v>
      </c>
      <c r="CG48" s="768" t="s">
        <v>367</v>
      </c>
      <c r="CH48" s="2185" t="s">
        <v>1338</v>
      </c>
      <c r="CI48" s="2186">
        <v>1</v>
      </c>
      <c r="CJ48" s="2187">
        <f>AA48</f>
        <v>1</v>
      </c>
    </row>
    <row r="49" spans="2:88" ht="150.75" customHeight="1">
      <c r="B49" s="1062"/>
      <c r="C49" s="569" t="s">
        <v>118</v>
      </c>
      <c r="D49" s="570" t="s">
        <v>369</v>
      </c>
      <c r="E49" s="571" t="s">
        <v>370</v>
      </c>
      <c r="F49" s="572" t="s">
        <v>28</v>
      </c>
      <c r="G49" s="573" t="s">
        <v>1180</v>
      </c>
      <c r="H49" s="89" t="s">
        <v>361</v>
      </c>
      <c r="I49" s="1282">
        <v>1</v>
      </c>
      <c r="J49" s="1283"/>
      <c r="K49" s="1284"/>
      <c r="L49" s="1293">
        <v>1</v>
      </c>
      <c r="M49" s="1293"/>
      <c r="N49" s="1294"/>
      <c r="O49" s="1387" t="s">
        <v>371</v>
      </c>
      <c r="P49" s="1388"/>
      <c r="Q49" s="1064" t="s">
        <v>372</v>
      </c>
      <c r="R49" s="1064"/>
      <c r="S49" s="991" t="s">
        <v>364</v>
      </c>
      <c r="T49" s="991"/>
      <c r="U49" s="991"/>
      <c r="V49" s="991"/>
      <c r="W49" s="991"/>
      <c r="X49" s="991"/>
      <c r="Y49" s="1204"/>
      <c r="Z49" s="574">
        <v>1</v>
      </c>
      <c r="AA49" s="575">
        <v>1</v>
      </c>
      <c r="AB49" s="575">
        <v>1</v>
      </c>
      <c r="AC49" s="576" t="s">
        <v>373</v>
      </c>
      <c r="AD49" s="370"/>
      <c r="AE49" s="577" t="s">
        <v>117</v>
      </c>
      <c r="AF49" s="362" t="s">
        <v>361</v>
      </c>
      <c r="AG49" s="1319">
        <v>1</v>
      </c>
      <c r="AH49" s="1320"/>
      <c r="AI49" s="1320"/>
      <c r="AJ49" s="1315">
        <v>1</v>
      </c>
      <c r="AK49" s="1315"/>
      <c r="AL49" s="1316"/>
      <c r="AM49" s="1317" t="s">
        <v>366</v>
      </c>
      <c r="AN49" s="1317"/>
      <c r="AO49" s="1317"/>
      <c r="AP49" s="1317"/>
      <c r="AQ49" s="1317"/>
      <c r="AR49" s="1317"/>
      <c r="AS49" s="1317"/>
      <c r="AT49" s="1317"/>
      <c r="AU49" s="1317"/>
      <c r="AV49" s="1317"/>
      <c r="AW49" s="1317"/>
      <c r="AX49" s="1317"/>
      <c r="AY49" s="1317"/>
      <c r="AZ49" s="1317"/>
      <c r="BA49" s="1318"/>
      <c r="BB49" s="578">
        <v>1</v>
      </c>
      <c r="BC49" s="575">
        <v>0.5</v>
      </c>
      <c r="BD49" s="575">
        <v>0.5</v>
      </c>
      <c r="BE49" s="576" t="s">
        <v>374</v>
      </c>
      <c r="BF49" s="370"/>
      <c r="BG49" s="802" t="s">
        <v>117</v>
      </c>
      <c r="BH49" s="362" t="s">
        <v>361</v>
      </c>
      <c r="BI49" s="2170">
        <v>1</v>
      </c>
      <c r="BJ49" s="1541"/>
      <c r="BK49" s="1541"/>
      <c r="BL49" s="1542">
        <v>1</v>
      </c>
      <c r="BM49" s="1542"/>
      <c r="BN49" s="1543"/>
      <c r="BO49" s="2152" t="s">
        <v>366</v>
      </c>
      <c r="BP49" s="2152"/>
      <c r="BQ49" s="2152"/>
      <c r="BR49" s="2152"/>
      <c r="BS49" s="2152"/>
      <c r="BT49" s="2152"/>
      <c r="BU49" s="2152"/>
      <c r="BV49" s="2152"/>
      <c r="BW49" s="2152"/>
      <c r="BX49" s="2152"/>
      <c r="BY49" s="2152"/>
      <c r="BZ49" s="2152"/>
      <c r="CA49" s="2152"/>
      <c r="CB49" s="2152"/>
      <c r="CC49" s="2169"/>
      <c r="CD49" s="371"/>
      <c r="CE49" s="750">
        <v>1</v>
      </c>
      <c r="CF49" s="751">
        <v>1</v>
      </c>
      <c r="CG49" s="769">
        <v>1</v>
      </c>
      <c r="CH49" s="795" t="s">
        <v>1199</v>
      </c>
      <c r="CI49" s="743">
        <v>1</v>
      </c>
      <c r="CJ49" s="744">
        <f>AA49</f>
        <v>1</v>
      </c>
    </row>
    <row r="50" spans="2:88" ht="92.25" customHeight="1">
      <c r="B50" s="1062"/>
      <c r="C50" s="569" t="s">
        <v>122</v>
      </c>
      <c r="D50" s="570" t="s">
        <v>375</v>
      </c>
      <c r="E50" s="571" t="s">
        <v>376</v>
      </c>
      <c r="F50" s="572" t="s">
        <v>28</v>
      </c>
      <c r="G50" s="573" t="s">
        <v>1180</v>
      </c>
      <c r="H50" s="89" t="s">
        <v>361</v>
      </c>
      <c r="I50" s="1282">
        <v>1</v>
      </c>
      <c r="J50" s="1283"/>
      <c r="K50" s="1284"/>
      <c r="L50" s="1293">
        <v>1</v>
      </c>
      <c r="M50" s="1293"/>
      <c r="N50" s="1294"/>
      <c r="O50" s="1063" t="s">
        <v>377</v>
      </c>
      <c r="P50" s="1064"/>
      <c r="Q50" s="1286" t="s">
        <v>378</v>
      </c>
      <c r="R50" s="1287"/>
      <c r="S50" s="991" t="s">
        <v>364</v>
      </c>
      <c r="T50" s="991"/>
      <c r="U50" s="991"/>
      <c r="V50" s="991"/>
      <c r="W50" s="991"/>
      <c r="X50" s="991"/>
      <c r="Y50" s="1204"/>
      <c r="Z50" s="574">
        <v>1</v>
      </c>
      <c r="AA50" s="575">
        <v>1</v>
      </c>
      <c r="AB50" s="575">
        <v>1</v>
      </c>
      <c r="AC50" s="576" t="s">
        <v>379</v>
      </c>
      <c r="AD50" s="370"/>
      <c r="AE50" s="577" t="s">
        <v>117</v>
      </c>
      <c r="AF50" s="362" t="s">
        <v>361</v>
      </c>
      <c r="AG50" s="1319">
        <v>1</v>
      </c>
      <c r="AH50" s="1320"/>
      <c r="AI50" s="1320"/>
      <c r="AJ50" s="1315">
        <v>1</v>
      </c>
      <c r="AK50" s="1315"/>
      <c r="AL50" s="1316"/>
      <c r="AM50" s="1317" t="s">
        <v>366</v>
      </c>
      <c r="AN50" s="1317"/>
      <c r="AO50" s="1317"/>
      <c r="AP50" s="1317"/>
      <c r="AQ50" s="1317"/>
      <c r="AR50" s="1317"/>
      <c r="AS50" s="1317"/>
      <c r="AT50" s="1317"/>
      <c r="AU50" s="1317"/>
      <c r="AV50" s="1317"/>
      <c r="AW50" s="1317"/>
      <c r="AX50" s="1317"/>
      <c r="AY50" s="1317"/>
      <c r="AZ50" s="1317"/>
      <c r="BA50" s="1318"/>
      <c r="BB50" s="574" t="s">
        <v>367</v>
      </c>
      <c r="BC50" s="575" t="s">
        <v>367</v>
      </c>
      <c r="BD50" s="575" t="s">
        <v>367</v>
      </c>
      <c r="BE50" s="576" t="s">
        <v>380</v>
      </c>
      <c r="BF50" s="370"/>
      <c r="BG50" s="802" t="s">
        <v>117</v>
      </c>
      <c r="BH50" s="362" t="s">
        <v>361</v>
      </c>
      <c r="BI50" s="2170">
        <v>1</v>
      </c>
      <c r="BJ50" s="1541"/>
      <c r="BK50" s="1541"/>
      <c r="BL50" s="1542">
        <v>1</v>
      </c>
      <c r="BM50" s="1542"/>
      <c r="BN50" s="1543"/>
      <c r="BO50" s="2152" t="s">
        <v>366</v>
      </c>
      <c r="BP50" s="2152"/>
      <c r="BQ50" s="2152"/>
      <c r="BR50" s="2152"/>
      <c r="BS50" s="2152"/>
      <c r="BT50" s="2152"/>
      <c r="BU50" s="2152"/>
      <c r="BV50" s="2152"/>
      <c r="BW50" s="2152"/>
      <c r="BX50" s="2152"/>
      <c r="BY50" s="2152"/>
      <c r="BZ50" s="2152"/>
      <c r="CA50" s="2152"/>
      <c r="CB50" s="2152"/>
      <c r="CC50" s="2169"/>
      <c r="CD50" s="370"/>
      <c r="CE50" s="750">
        <v>1</v>
      </c>
      <c r="CF50" s="769">
        <v>1</v>
      </c>
      <c r="CG50" s="769">
        <v>1</v>
      </c>
      <c r="CH50" s="795" t="s">
        <v>1169</v>
      </c>
      <c r="CI50" s="2188">
        <v>1</v>
      </c>
      <c r="CJ50" s="744">
        <f>AA50</f>
        <v>1</v>
      </c>
    </row>
    <row r="51" spans="2:88" ht="203.25" customHeight="1">
      <c r="B51" s="1062"/>
      <c r="C51" s="569" t="s">
        <v>126</v>
      </c>
      <c r="D51" s="570" t="s">
        <v>381</v>
      </c>
      <c r="E51" s="571" t="s">
        <v>1187</v>
      </c>
      <c r="F51" s="572" t="s">
        <v>28</v>
      </c>
      <c r="G51" s="573" t="s">
        <v>29</v>
      </c>
      <c r="H51" s="89" t="s">
        <v>361</v>
      </c>
      <c r="I51" s="579">
        <v>0.34</v>
      </c>
      <c r="J51" s="580">
        <v>0.34</v>
      </c>
      <c r="K51" s="581">
        <v>0.33</v>
      </c>
      <c r="L51" s="582"/>
      <c r="M51" s="581">
        <v>0.33</v>
      </c>
      <c r="N51" s="583"/>
      <c r="O51" s="1063" t="s">
        <v>382</v>
      </c>
      <c r="P51" s="1064"/>
      <c r="Q51" s="1064" t="s">
        <v>383</v>
      </c>
      <c r="R51" s="1064"/>
      <c r="S51" s="991" t="s">
        <v>364</v>
      </c>
      <c r="T51" s="991"/>
      <c r="U51" s="991"/>
      <c r="V51" s="991"/>
      <c r="W51" s="991"/>
      <c r="X51" s="991"/>
      <c r="Y51" s="1204"/>
      <c r="Z51" s="574">
        <v>0.34</v>
      </c>
      <c r="AA51" s="575">
        <v>0.34</v>
      </c>
      <c r="AB51" s="575">
        <v>1</v>
      </c>
      <c r="AC51" s="576" t="s">
        <v>384</v>
      </c>
      <c r="AD51" s="370"/>
      <c r="AE51" s="577" t="s">
        <v>29</v>
      </c>
      <c r="AF51" s="362" t="s">
        <v>361</v>
      </c>
      <c r="AG51" s="584">
        <v>0.34</v>
      </c>
      <c r="AH51" s="585">
        <v>0.34</v>
      </c>
      <c r="AI51" s="586">
        <v>0.33</v>
      </c>
      <c r="AJ51" s="585">
        <v>0.67</v>
      </c>
      <c r="AK51" s="586">
        <v>0.33</v>
      </c>
      <c r="AL51" s="587"/>
      <c r="AM51" s="988" t="s">
        <v>385</v>
      </c>
      <c r="AN51" s="1008"/>
      <c r="AO51" s="993" t="s">
        <v>386</v>
      </c>
      <c r="AP51" s="994"/>
      <c r="AQ51" s="994"/>
      <c r="AR51" s="994"/>
      <c r="AS51" s="994"/>
      <c r="AT51" s="995"/>
      <c r="AU51" s="991" t="s">
        <v>364</v>
      </c>
      <c r="AV51" s="991"/>
      <c r="AW51" s="991"/>
      <c r="AX51" s="991"/>
      <c r="AY51" s="991"/>
      <c r="AZ51" s="991"/>
      <c r="BA51" s="957"/>
      <c r="BB51" s="588">
        <v>0.33</v>
      </c>
      <c r="BC51" s="589">
        <v>0.2</v>
      </c>
      <c r="BD51" s="589">
        <f>+BC51/BB51</f>
        <v>0.60606060606060608</v>
      </c>
      <c r="BE51" s="590" t="s">
        <v>1200</v>
      </c>
      <c r="BF51" s="370"/>
      <c r="BG51" s="802" t="s">
        <v>29</v>
      </c>
      <c r="BH51" s="362" t="s">
        <v>361</v>
      </c>
      <c r="BI51" s="2171">
        <v>0.34</v>
      </c>
      <c r="BJ51" s="782">
        <v>0.34</v>
      </c>
      <c r="BK51" s="803">
        <v>0.33</v>
      </c>
      <c r="BL51" s="804"/>
      <c r="BM51" s="803">
        <v>0.33</v>
      </c>
      <c r="BN51" s="806"/>
      <c r="BO51" s="2339" t="s">
        <v>1271</v>
      </c>
      <c r="BP51" s="2340"/>
      <c r="BQ51" s="2271" t="s">
        <v>1148</v>
      </c>
      <c r="BR51" s="2278"/>
      <c r="BS51" s="2278"/>
      <c r="BT51" s="2278"/>
      <c r="BU51" s="2278"/>
      <c r="BV51" s="2279"/>
      <c r="BW51" s="2283" t="s">
        <v>614</v>
      </c>
      <c r="BX51" s="2283"/>
      <c r="BY51" s="2283"/>
      <c r="BZ51" s="2283"/>
      <c r="CA51" s="2283"/>
      <c r="CB51" s="2283"/>
      <c r="CC51" s="2341"/>
      <c r="CD51" s="374"/>
      <c r="CE51" s="779">
        <v>0.46</v>
      </c>
      <c r="CF51" s="769">
        <v>0.46</v>
      </c>
      <c r="CG51" s="769">
        <v>1</v>
      </c>
      <c r="CH51" s="795" t="s">
        <v>1196</v>
      </c>
      <c r="CI51" s="743">
        <v>1</v>
      </c>
      <c r="CJ51" s="744">
        <f>AA51+BC51+CF51</f>
        <v>1</v>
      </c>
    </row>
    <row r="52" spans="2:88" ht="195" customHeight="1">
      <c r="B52" s="1062" t="s">
        <v>387</v>
      </c>
      <c r="C52" s="569" t="s">
        <v>130</v>
      </c>
      <c r="D52" s="570" t="s">
        <v>388</v>
      </c>
      <c r="E52" s="591" t="s">
        <v>1188</v>
      </c>
      <c r="F52" s="572" t="s">
        <v>389</v>
      </c>
      <c r="G52" s="573" t="s">
        <v>29</v>
      </c>
      <c r="H52" s="89" t="s">
        <v>361</v>
      </c>
      <c r="I52" s="579">
        <v>0.34</v>
      </c>
      <c r="J52" s="580">
        <v>0.34</v>
      </c>
      <c r="K52" s="581">
        <v>0.33</v>
      </c>
      <c r="L52" s="582"/>
      <c r="M52" s="581">
        <v>0.33</v>
      </c>
      <c r="N52" s="583"/>
      <c r="O52" s="1227" t="s">
        <v>390</v>
      </c>
      <c r="P52" s="1412"/>
      <c r="Q52" s="1227" t="s">
        <v>391</v>
      </c>
      <c r="R52" s="1412"/>
      <c r="S52" s="1204" t="s">
        <v>364</v>
      </c>
      <c r="T52" s="1285"/>
      <c r="U52" s="1285"/>
      <c r="V52" s="1285"/>
      <c r="W52" s="1285"/>
      <c r="X52" s="1285"/>
      <c r="Y52" s="1285"/>
      <c r="Z52" s="574">
        <v>0.34</v>
      </c>
      <c r="AA52" s="575">
        <v>0.34</v>
      </c>
      <c r="AB52" s="575">
        <v>1</v>
      </c>
      <c r="AC52" s="576" t="s">
        <v>392</v>
      </c>
      <c r="AD52" s="370"/>
      <c r="AE52" s="577" t="s">
        <v>29</v>
      </c>
      <c r="AF52" s="362" t="s">
        <v>361</v>
      </c>
      <c r="AG52" s="584">
        <v>0.34</v>
      </c>
      <c r="AH52" s="585">
        <v>0.34</v>
      </c>
      <c r="AI52" s="586">
        <v>0.33</v>
      </c>
      <c r="AJ52" s="585">
        <v>0.67</v>
      </c>
      <c r="AK52" s="586">
        <v>0.33</v>
      </c>
      <c r="AL52" s="587"/>
      <c r="AM52" s="988" t="s">
        <v>393</v>
      </c>
      <c r="AN52" s="1008"/>
      <c r="AO52" s="993" t="s">
        <v>394</v>
      </c>
      <c r="AP52" s="994"/>
      <c r="AQ52" s="994"/>
      <c r="AR52" s="994"/>
      <c r="AS52" s="994"/>
      <c r="AT52" s="995"/>
      <c r="AU52" s="991" t="s">
        <v>364</v>
      </c>
      <c r="AV52" s="991"/>
      <c r="AW52" s="991"/>
      <c r="AX52" s="991"/>
      <c r="AY52" s="991"/>
      <c r="AZ52" s="991"/>
      <c r="BA52" s="957"/>
      <c r="BB52" s="588">
        <v>0.33</v>
      </c>
      <c r="BC52" s="592">
        <v>0</v>
      </c>
      <c r="BD52" s="592">
        <f>+BC52/BB52</f>
        <v>0</v>
      </c>
      <c r="BE52" s="576" t="s">
        <v>395</v>
      </c>
      <c r="BF52" s="370"/>
      <c r="BG52" s="802" t="s">
        <v>29</v>
      </c>
      <c r="BH52" s="362" t="s">
        <v>361</v>
      </c>
      <c r="BI52" s="2171">
        <v>0.34</v>
      </c>
      <c r="BJ52" s="782">
        <v>0.34</v>
      </c>
      <c r="BK52" s="803">
        <v>0.33</v>
      </c>
      <c r="BL52" s="804"/>
      <c r="BM52" s="803">
        <v>0.33</v>
      </c>
      <c r="BN52" s="806"/>
      <c r="BO52" s="2283" t="s">
        <v>393</v>
      </c>
      <c r="BP52" s="2284"/>
      <c r="BQ52" s="2271" t="s">
        <v>1272</v>
      </c>
      <c r="BR52" s="2278"/>
      <c r="BS52" s="2278"/>
      <c r="BT52" s="2278"/>
      <c r="BU52" s="2278"/>
      <c r="BV52" s="2279"/>
      <c r="BW52" s="2283" t="s">
        <v>614</v>
      </c>
      <c r="BX52" s="2283"/>
      <c r="BY52" s="2283"/>
      <c r="BZ52" s="2283"/>
      <c r="CA52" s="2283"/>
      <c r="CB52" s="2283"/>
      <c r="CC52" s="2341"/>
      <c r="CD52" s="374"/>
      <c r="CE52" s="779">
        <v>0.66</v>
      </c>
      <c r="CF52" s="751">
        <v>0.66</v>
      </c>
      <c r="CG52" s="751">
        <v>1</v>
      </c>
      <c r="CH52" s="795" t="s">
        <v>1216</v>
      </c>
      <c r="CI52" s="743">
        <v>1</v>
      </c>
      <c r="CJ52" s="744">
        <f>AA52+BC52+CF52</f>
        <v>1</v>
      </c>
    </row>
    <row r="53" spans="2:88" ht="127.5" customHeight="1">
      <c r="B53" s="1062"/>
      <c r="C53" s="593" t="s">
        <v>31</v>
      </c>
      <c r="D53" s="606" t="s">
        <v>396</v>
      </c>
      <c r="E53" s="598" t="s">
        <v>397</v>
      </c>
      <c r="F53" s="599" t="s">
        <v>389</v>
      </c>
      <c r="G53" s="573" t="s">
        <v>117</v>
      </c>
      <c r="H53" s="89" t="s">
        <v>361</v>
      </c>
      <c r="I53" s="1282">
        <v>1</v>
      </c>
      <c r="J53" s="1283"/>
      <c r="K53" s="1284"/>
      <c r="L53" s="1300">
        <v>1</v>
      </c>
      <c r="M53" s="1300"/>
      <c r="N53" s="1301"/>
      <c r="O53" s="1063" t="s">
        <v>398</v>
      </c>
      <c r="P53" s="1064"/>
      <c r="Q53" s="1286" t="s">
        <v>399</v>
      </c>
      <c r="R53" s="1287"/>
      <c r="S53" s="1204" t="s">
        <v>364</v>
      </c>
      <c r="T53" s="1285"/>
      <c r="U53" s="1285"/>
      <c r="V53" s="1285"/>
      <c r="W53" s="1285"/>
      <c r="X53" s="1285"/>
      <c r="Y53" s="1285"/>
      <c r="Z53" s="574">
        <v>1</v>
      </c>
      <c r="AA53" s="575">
        <v>1</v>
      </c>
      <c r="AB53" s="575">
        <v>1</v>
      </c>
      <c r="AC53" s="576" t="s">
        <v>400</v>
      </c>
      <c r="AD53" s="370"/>
      <c r="AE53" s="577" t="s">
        <v>117</v>
      </c>
      <c r="AF53" s="362" t="s">
        <v>361</v>
      </c>
      <c r="AG53" s="1319">
        <v>1</v>
      </c>
      <c r="AH53" s="1320"/>
      <c r="AI53" s="1320"/>
      <c r="AJ53" s="1315">
        <v>1</v>
      </c>
      <c r="AK53" s="1315"/>
      <c r="AL53" s="1316"/>
      <c r="AM53" s="1317" t="s">
        <v>366</v>
      </c>
      <c r="AN53" s="1317"/>
      <c r="AO53" s="1317"/>
      <c r="AP53" s="1317"/>
      <c r="AQ53" s="1317"/>
      <c r="AR53" s="1317"/>
      <c r="AS53" s="1317"/>
      <c r="AT53" s="1317"/>
      <c r="AU53" s="1317"/>
      <c r="AV53" s="1317"/>
      <c r="AW53" s="1317"/>
      <c r="AX53" s="1317"/>
      <c r="AY53" s="1317"/>
      <c r="AZ53" s="1317"/>
      <c r="BA53" s="1318"/>
      <c r="BB53" s="574" t="s">
        <v>367</v>
      </c>
      <c r="BC53" s="575" t="s">
        <v>367</v>
      </c>
      <c r="BD53" s="575" t="s">
        <v>367</v>
      </c>
      <c r="BE53" s="597" t="s">
        <v>368</v>
      </c>
      <c r="BF53" s="371"/>
      <c r="BG53" s="802" t="s">
        <v>117</v>
      </c>
      <c r="BH53" s="362" t="s">
        <v>361</v>
      </c>
      <c r="BI53" s="2170">
        <v>1</v>
      </c>
      <c r="BJ53" s="1541"/>
      <c r="BK53" s="1541"/>
      <c r="BL53" s="1542">
        <v>1</v>
      </c>
      <c r="BM53" s="1542"/>
      <c r="BN53" s="1543"/>
      <c r="BO53" s="2152" t="s">
        <v>366</v>
      </c>
      <c r="BP53" s="2152"/>
      <c r="BQ53" s="2152"/>
      <c r="BR53" s="2152"/>
      <c r="BS53" s="2152"/>
      <c r="BT53" s="2152"/>
      <c r="BU53" s="2152"/>
      <c r="BV53" s="2152"/>
      <c r="BW53" s="2152"/>
      <c r="BX53" s="2152"/>
      <c r="BY53" s="2152"/>
      <c r="BZ53" s="2152"/>
      <c r="CA53" s="2152"/>
      <c r="CB53" s="2152"/>
      <c r="CC53" s="2169"/>
      <c r="CD53" s="374"/>
      <c r="CE53" s="750" t="s">
        <v>367</v>
      </c>
      <c r="CF53" s="751" t="s">
        <v>367</v>
      </c>
      <c r="CG53" s="751" t="s">
        <v>367</v>
      </c>
      <c r="CH53" s="792" t="s">
        <v>368</v>
      </c>
      <c r="CI53" s="743">
        <v>1</v>
      </c>
      <c r="CJ53" s="744">
        <f>AA53</f>
        <v>1</v>
      </c>
    </row>
    <row r="54" spans="2:88" ht="215.25" customHeight="1">
      <c r="B54" s="1062"/>
      <c r="C54" s="593" t="s">
        <v>136</v>
      </c>
      <c r="D54" s="591" t="s">
        <v>1201</v>
      </c>
      <c r="E54" s="570" t="s">
        <v>1189</v>
      </c>
      <c r="F54" s="572" t="s">
        <v>389</v>
      </c>
      <c r="G54" s="573" t="s">
        <v>1181</v>
      </c>
      <c r="H54" s="89" t="s">
        <v>361</v>
      </c>
      <c r="I54" s="579">
        <v>0.34</v>
      </c>
      <c r="J54" s="582"/>
      <c r="K54" s="581">
        <v>0.33</v>
      </c>
      <c r="L54" s="582"/>
      <c r="M54" s="581">
        <v>0.33</v>
      </c>
      <c r="N54" s="583"/>
      <c r="O54" s="1384" t="s">
        <v>401</v>
      </c>
      <c r="P54" s="1385"/>
      <c r="Q54" s="1385"/>
      <c r="R54" s="1385"/>
      <c r="S54" s="1385"/>
      <c r="T54" s="1385"/>
      <c r="U54" s="1385"/>
      <c r="V54" s="1385"/>
      <c r="W54" s="1385"/>
      <c r="X54" s="1385"/>
      <c r="Y54" s="1386"/>
      <c r="Z54" s="574">
        <v>0.34</v>
      </c>
      <c r="AA54" s="575">
        <v>0</v>
      </c>
      <c r="AB54" s="575">
        <v>0</v>
      </c>
      <c r="AC54" s="576" t="s">
        <v>402</v>
      </c>
      <c r="AD54" s="370"/>
      <c r="AE54" s="577" t="s">
        <v>29</v>
      </c>
      <c r="AF54" s="362" t="s">
        <v>361</v>
      </c>
      <c r="AG54" s="584">
        <v>0.34</v>
      </c>
      <c r="AH54" s="585">
        <v>0.33</v>
      </c>
      <c r="AI54" s="586">
        <v>0.33</v>
      </c>
      <c r="AJ54" s="585">
        <v>0</v>
      </c>
      <c r="AK54" s="586">
        <v>0.33</v>
      </c>
      <c r="AL54" s="602">
        <v>0.67</v>
      </c>
      <c r="AM54" s="988" t="s">
        <v>403</v>
      </c>
      <c r="AN54" s="1008"/>
      <c r="AO54" s="993" t="s">
        <v>404</v>
      </c>
      <c r="AP54" s="994"/>
      <c r="AQ54" s="994"/>
      <c r="AR54" s="994"/>
      <c r="AS54" s="994"/>
      <c r="AT54" s="995"/>
      <c r="AU54" s="991" t="s">
        <v>364</v>
      </c>
      <c r="AV54" s="991"/>
      <c r="AW54" s="991"/>
      <c r="AX54" s="991"/>
      <c r="AY54" s="991"/>
      <c r="AZ54" s="991"/>
      <c r="BA54" s="957"/>
      <c r="BB54" s="588">
        <v>0.33</v>
      </c>
      <c r="BC54" s="592">
        <v>0</v>
      </c>
      <c r="BD54" s="592">
        <f t="shared" ref="BD54:BD57" si="0">+BC54/BB54</f>
        <v>0</v>
      </c>
      <c r="BE54" s="595" t="s">
        <v>405</v>
      </c>
      <c r="BF54" s="733"/>
      <c r="BG54" s="802" t="s">
        <v>29</v>
      </c>
      <c r="BH54" s="362" t="s">
        <v>361</v>
      </c>
      <c r="BI54" s="2171">
        <v>0.34</v>
      </c>
      <c r="BJ54" s="782">
        <v>0.34</v>
      </c>
      <c r="BK54" s="803">
        <v>0.33</v>
      </c>
      <c r="BL54" s="782">
        <v>0</v>
      </c>
      <c r="BM54" s="803">
        <v>0.33</v>
      </c>
      <c r="BN54" s="782">
        <v>0.67</v>
      </c>
      <c r="BO54" s="2283" t="s">
        <v>1322</v>
      </c>
      <c r="BP54" s="2284"/>
      <c r="BQ54" s="2271" t="s">
        <v>1244</v>
      </c>
      <c r="BR54" s="2278"/>
      <c r="BS54" s="2278"/>
      <c r="BT54" s="2278"/>
      <c r="BU54" s="2278"/>
      <c r="BV54" s="2279"/>
      <c r="BW54" s="2283" t="s">
        <v>1323</v>
      </c>
      <c r="BX54" s="2283"/>
      <c r="BY54" s="2283"/>
      <c r="BZ54" s="2283"/>
      <c r="CA54" s="2283"/>
      <c r="CB54" s="2283"/>
      <c r="CC54" s="2341"/>
      <c r="CD54" s="374"/>
      <c r="CE54" s="779">
        <v>1</v>
      </c>
      <c r="CF54" s="769">
        <v>1</v>
      </c>
      <c r="CG54" s="769">
        <v>1</v>
      </c>
      <c r="CH54" s="2189" t="s">
        <v>1202</v>
      </c>
      <c r="CI54" s="743">
        <v>1</v>
      </c>
      <c r="CJ54" s="744">
        <f>AA54+BC54+CF54</f>
        <v>1</v>
      </c>
    </row>
    <row r="55" spans="2:88" ht="116.25" customHeight="1">
      <c r="B55" s="1062"/>
      <c r="C55" s="569" t="s">
        <v>180</v>
      </c>
      <c r="D55" s="596" t="s">
        <v>406</v>
      </c>
      <c r="E55" s="591" t="s">
        <v>407</v>
      </c>
      <c r="F55" s="572" t="s">
        <v>408</v>
      </c>
      <c r="G55" s="573" t="s">
        <v>409</v>
      </c>
      <c r="H55" s="89" t="s">
        <v>361</v>
      </c>
      <c r="I55" s="1282">
        <v>0.5</v>
      </c>
      <c r="J55" s="1284"/>
      <c r="K55" s="582"/>
      <c r="L55" s="1292">
        <v>0.5</v>
      </c>
      <c r="M55" s="1292"/>
      <c r="N55" s="583"/>
      <c r="O55" s="1063" t="s">
        <v>410</v>
      </c>
      <c r="P55" s="1064"/>
      <c r="Q55" s="1064" t="s">
        <v>411</v>
      </c>
      <c r="R55" s="1064"/>
      <c r="S55" s="991" t="s">
        <v>364</v>
      </c>
      <c r="T55" s="991"/>
      <c r="U55" s="991"/>
      <c r="V55" s="991"/>
      <c r="W55" s="991"/>
      <c r="X55" s="991"/>
      <c r="Y55" s="1204"/>
      <c r="Z55" s="574">
        <v>0.5</v>
      </c>
      <c r="AA55" s="575">
        <v>0.5</v>
      </c>
      <c r="AB55" s="575">
        <v>1</v>
      </c>
      <c r="AC55" s="597" t="s">
        <v>412</v>
      </c>
      <c r="AD55" s="371"/>
      <c r="AE55" s="577" t="s">
        <v>409</v>
      </c>
      <c r="AF55" s="362" t="s">
        <v>361</v>
      </c>
      <c r="AG55" s="1319">
        <v>0.5</v>
      </c>
      <c r="AH55" s="1320"/>
      <c r="AI55" s="585"/>
      <c r="AJ55" s="1320">
        <v>0.5</v>
      </c>
      <c r="AK55" s="1320"/>
      <c r="AL55" s="602"/>
      <c r="AM55" s="988" t="s">
        <v>413</v>
      </c>
      <c r="AN55" s="999"/>
      <c r="AO55" s="993" t="s">
        <v>414</v>
      </c>
      <c r="AP55" s="1019"/>
      <c r="AQ55" s="1019"/>
      <c r="AR55" s="1019"/>
      <c r="AS55" s="1019"/>
      <c r="AT55" s="1019"/>
      <c r="AU55" s="991" t="s">
        <v>364</v>
      </c>
      <c r="AV55" s="991"/>
      <c r="AW55" s="991"/>
      <c r="AX55" s="991"/>
      <c r="AY55" s="991"/>
      <c r="AZ55" s="991"/>
      <c r="BA55" s="957"/>
      <c r="BB55" s="588">
        <v>0.5</v>
      </c>
      <c r="BC55" s="589">
        <v>0.5</v>
      </c>
      <c r="BD55" s="589">
        <f t="shared" si="0"/>
        <v>1</v>
      </c>
      <c r="BE55" s="595" t="s">
        <v>415</v>
      </c>
      <c r="BF55" s="733"/>
      <c r="BG55" s="802" t="s">
        <v>409</v>
      </c>
      <c r="BH55" s="362" t="s">
        <v>361</v>
      </c>
      <c r="BI55" s="2170">
        <v>0.5</v>
      </c>
      <c r="BJ55" s="1541"/>
      <c r="BK55" s="782">
        <v>0.5</v>
      </c>
      <c r="BL55" s="1541">
        <v>0.5</v>
      </c>
      <c r="BM55" s="1541"/>
      <c r="BN55" s="782">
        <v>0.5</v>
      </c>
      <c r="BO55" s="2153" t="s">
        <v>366</v>
      </c>
      <c r="BP55" s="2172"/>
      <c r="BQ55" s="2172"/>
      <c r="BR55" s="2172"/>
      <c r="BS55" s="2172"/>
      <c r="BT55" s="2172"/>
      <c r="BU55" s="2172"/>
      <c r="BV55" s="2172"/>
      <c r="BW55" s="2172"/>
      <c r="BX55" s="2172"/>
      <c r="BY55" s="2172"/>
      <c r="BZ55" s="2172"/>
      <c r="CA55" s="2172"/>
      <c r="CB55" s="2172"/>
      <c r="CC55" s="2173"/>
      <c r="CD55" s="374"/>
      <c r="CE55" s="750" t="s">
        <v>367</v>
      </c>
      <c r="CF55" s="751" t="s">
        <v>367</v>
      </c>
      <c r="CG55" s="751" t="s">
        <v>367</v>
      </c>
      <c r="CH55" s="792" t="s">
        <v>1170</v>
      </c>
      <c r="CI55" s="743">
        <v>1</v>
      </c>
      <c r="CJ55" s="744">
        <f t="shared" ref="CJ55" si="1">AA55+BC55</f>
        <v>1</v>
      </c>
    </row>
    <row r="56" spans="2:88" ht="130.5" customHeight="1">
      <c r="B56" s="1062"/>
      <c r="C56" s="569" t="s">
        <v>416</v>
      </c>
      <c r="D56" s="598" t="s">
        <v>417</v>
      </c>
      <c r="E56" s="598" t="s">
        <v>418</v>
      </c>
      <c r="F56" s="599" t="s">
        <v>389</v>
      </c>
      <c r="G56" s="600" t="s">
        <v>1182</v>
      </c>
      <c r="H56" s="89" t="s">
        <v>361</v>
      </c>
      <c r="I56" s="1282">
        <v>0.5</v>
      </c>
      <c r="J56" s="1284"/>
      <c r="K56" s="601">
        <v>0.5</v>
      </c>
      <c r="L56" s="1292">
        <v>0.5</v>
      </c>
      <c r="M56" s="1292"/>
      <c r="N56" s="583"/>
      <c r="O56" s="1064" t="s">
        <v>419</v>
      </c>
      <c r="P56" s="1064"/>
      <c r="Q56" s="1064" t="s">
        <v>420</v>
      </c>
      <c r="R56" s="1064"/>
      <c r="S56" s="991" t="s">
        <v>364</v>
      </c>
      <c r="T56" s="991"/>
      <c r="U56" s="991"/>
      <c r="V56" s="991"/>
      <c r="W56" s="991"/>
      <c r="X56" s="991"/>
      <c r="Y56" s="1204"/>
      <c r="Z56" s="574">
        <v>0.5</v>
      </c>
      <c r="AA56" s="575">
        <v>0.5</v>
      </c>
      <c r="AB56" s="575">
        <v>1</v>
      </c>
      <c r="AC56" s="576" t="s">
        <v>421</v>
      </c>
      <c r="AD56" s="370"/>
      <c r="AE56" s="577" t="s">
        <v>409</v>
      </c>
      <c r="AF56" s="362" t="s">
        <v>361</v>
      </c>
      <c r="AG56" s="1319">
        <v>0.5</v>
      </c>
      <c r="AH56" s="1320"/>
      <c r="AI56" s="585">
        <v>0.5</v>
      </c>
      <c r="AJ56" s="1320">
        <v>0.5</v>
      </c>
      <c r="AK56" s="1320"/>
      <c r="AL56" s="602">
        <v>1</v>
      </c>
      <c r="AM56" s="988" t="s">
        <v>422</v>
      </c>
      <c r="AN56" s="1008"/>
      <c r="AO56" s="993" t="s">
        <v>423</v>
      </c>
      <c r="AP56" s="994"/>
      <c r="AQ56" s="994"/>
      <c r="AR56" s="994"/>
      <c r="AS56" s="994"/>
      <c r="AT56" s="995"/>
      <c r="AU56" s="991" t="s">
        <v>364</v>
      </c>
      <c r="AV56" s="991"/>
      <c r="AW56" s="991"/>
      <c r="AX56" s="991"/>
      <c r="AY56" s="991"/>
      <c r="AZ56" s="991"/>
      <c r="BA56" s="957"/>
      <c r="BB56" s="588">
        <v>0.5</v>
      </c>
      <c r="BC56" s="589">
        <v>0.25</v>
      </c>
      <c r="BD56" s="589">
        <f t="shared" si="0"/>
        <v>0.5</v>
      </c>
      <c r="BE56" s="595" t="s">
        <v>424</v>
      </c>
      <c r="BF56" s="733"/>
      <c r="BG56" s="802" t="s">
        <v>409</v>
      </c>
      <c r="BH56" s="362" t="s">
        <v>361</v>
      </c>
      <c r="BI56" s="2170">
        <v>0.5</v>
      </c>
      <c r="BJ56" s="1541"/>
      <c r="BK56" s="782">
        <v>0.5</v>
      </c>
      <c r="BL56" s="1541">
        <v>0.5</v>
      </c>
      <c r="BM56" s="1541"/>
      <c r="BN56" s="782">
        <v>0.5</v>
      </c>
      <c r="BO56" s="2283" t="s">
        <v>1273</v>
      </c>
      <c r="BP56" s="2284"/>
      <c r="BQ56" s="2271" t="s">
        <v>1274</v>
      </c>
      <c r="BR56" s="2278"/>
      <c r="BS56" s="2278"/>
      <c r="BT56" s="2278"/>
      <c r="BU56" s="2278"/>
      <c r="BV56" s="2279"/>
      <c r="BW56" s="2283" t="s">
        <v>1275</v>
      </c>
      <c r="BX56" s="2283"/>
      <c r="BY56" s="2283"/>
      <c r="BZ56" s="2283"/>
      <c r="CA56" s="2283"/>
      <c r="CB56" s="2283"/>
      <c r="CC56" s="2341"/>
      <c r="CD56" s="374"/>
      <c r="CE56" s="779">
        <v>0.25</v>
      </c>
      <c r="CF56" s="769">
        <v>0.25</v>
      </c>
      <c r="CG56" s="769">
        <v>1</v>
      </c>
      <c r="CH56" s="792" t="s">
        <v>1276</v>
      </c>
      <c r="CI56" s="743">
        <v>1</v>
      </c>
      <c r="CJ56" s="744">
        <f>AA56+BC56+CF56</f>
        <v>1</v>
      </c>
    </row>
    <row r="57" spans="2:88" ht="122.25" customHeight="1">
      <c r="B57" s="1062"/>
      <c r="C57" s="569" t="s">
        <v>425</v>
      </c>
      <c r="D57" s="596" t="s">
        <v>426</v>
      </c>
      <c r="E57" s="591" t="s">
        <v>427</v>
      </c>
      <c r="F57" s="572" t="s">
        <v>389</v>
      </c>
      <c r="G57" s="573" t="s">
        <v>409</v>
      </c>
      <c r="H57" s="89" t="s">
        <v>361</v>
      </c>
      <c r="I57" s="603">
        <v>0.5</v>
      </c>
      <c r="J57" s="604"/>
      <c r="K57" s="601">
        <v>0.5</v>
      </c>
      <c r="L57" s="1292">
        <v>0.5</v>
      </c>
      <c r="M57" s="1292"/>
      <c r="N57" s="583"/>
      <c r="O57" s="1063" t="s">
        <v>428</v>
      </c>
      <c r="P57" s="1064"/>
      <c r="Q57" s="1064" t="s">
        <v>429</v>
      </c>
      <c r="R57" s="1064"/>
      <c r="S57" s="991" t="s">
        <v>364</v>
      </c>
      <c r="T57" s="991"/>
      <c r="U57" s="991"/>
      <c r="V57" s="991"/>
      <c r="W57" s="991"/>
      <c r="X57" s="991"/>
      <c r="Y57" s="1204"/>
      <c r="Z57" s="574">
        <v>0.5</v>
      </c>
      <c r="AA57" s="575">
        <v>0.5</v>
      </c>
      <c r="AB57" s="575">
        <v>1</v>
      </c>
      <c r="AC57" s="576" t="s">
        <v>430</v>
      </c>
      <c r="AD57" s="370"/>
      <c r="AE57" s="577" t="s">
        <v>409</v>
      </c>
      <c r="AF57" s="362" t="s">
        <v>361</v>
      </c>
      <c r="AG57" s="1319">
        <v>0.5</v>
      </c>
      <c r="AH57" s="1320"/>
      <c r="AI57" s="585">
        <v>0.5</v>
      </c>
      <c r="AJ57" s="1320">
        <v>0.5</v>
      </c>
      <c r="AK57" s="1320"/>
      <c r="AL57" s="602">
        <v>1</v>
      </c>
      <c r="AM57" s="988" t="s">
        <v>428</v>
      </c>
      <c r="AN57" s="999"/>
      <c r="AO57" s="993" t="s">
        <v>431</v>
      </c>
      <c r="AP57" s="994"/>
      <c r="AQ57" s="994"/>
      <c r="AR57" s="994"/>
      <c r="AS57" s="994"/>
      <c r="AT57" s="995"/>
      <c r="AU57" s="991" t="s">
        <v>364</v>
      </c>
      <c r="AV57" s="991"/>
      <c r="AW57" s="991"/>
      <c r="AX57" s="991"/>
      <c r="AY57" s="991"/>
      <c r="AZ57" s="991"/>
      <c r="BA57" s="957"/>
      <c r="BB57" s="588">
        <v>0.5</v>
      </c>
      <c r="BC57" s="589">
        <v>0.5</v>
      </c>
      <c r="BD57" s="429">
        <f t="shared" si="0"/>
        <v>1</v>
      </c>
      <c r="BE57" s="605" t="s">
        <v>432</v>
      </c>
      <c r="BF57" s="734"/>
      <c r="BG57" s="802" t="s">
        <v>409</v>
      </c>
      <c r="BH57" s="362" t="s">
        <v>361</v>
      </c>
      <c r="BI57" s="2170">
        <v>0.5</v>
      </c>
      <c r="BJ57" s="1541"/>
      <c r="BK57" s="782">
        <v>0.5</v>
      </c>
      <c r="BL57" s="1541">
        <v>0.5</v>
      </c>
      <c r="BM57" s="1541"/>
      <c r="BN57" s="782">
        <v>0.5</v>
      </c>
      <c r="BO57" s="2153" t="s">
        <v>366</v>
      </c>
      <c r="BP57" s="2172"/>
      <c r="BQ57" s="2172"/>
      <c r="BR57" s="2172"/>
      <c r="BS57" s="2172"/>
      <c r="BT57" s="2172"/>
      <c r="BU57" s="2172"/>
      <c r="BV57" s="2172"/>
      <c r="BW57" s="2172"/>
      <c r="BX57" s="2172"/>
      <c r="BY57" s="2172"/>
      <c r="BZ57" s="2172"/>
      <c r="CA57" s="2172"/>
      <c r="CB57" s="2172"/>
      <c r="CC57" s="2173"/>
      <c r="CD57" s="374"/>
      <c r="CE57" s="750" t="s">
        <v>367</v>
      </c>
      <c r="CF57" s="751" t="s">
        <v>367</v>
      </c>
      <c r="CG57" s="751" t="s">
        <v>367</v>
      </c>
      <c r="CH57" s="792" t="s">
        <v>1170</v>
      </c>
      <c r="CI57" s="743">
        <v>1</v>
      </c>
      <c r="CJ57" s="744">
        <f>AA57+BC57</f>
        <v>1</v>
      </c>
    </row>
    <row r="58" spans="2:88" ht="114.75" customHeight="1">
      <c r="B58" s="1062" t="s">
        <v>433</v>
      </c>
      <c r="C58" s="569" t="s">
        <v>37</v>
      </c>
      <c r="D58" s="606" t="s">
        <v>434</v>
      </c>
      <c r="E58" s="607" t="s">
        <v>435</v>
      </c>
      <c r="F58" s="599" t="s">
        <v>40</v>
      </c>
      <c r="G58" s="573" t="s">
        <v>117</v>
      </c>
      <c r="H58" s="89" t="s">
        <v>361</v>
      </c>
      <c r="I58" s="1282">
        <v>1</v>
      </c>
      <c r="J58" s="1283"/>
      <c r="K58" s="1284"/>
      <c r="L58" s="1298">
        <v>1</v>
      </c>
      <c r="M58" s="1298"/>
      <c r="N58" s="1299"/>
      <c r="O58" s="1063" t="s">
        <v>436</v>
      </c>
      <c r="P58" s="1064"/>
      <c r="Q58" s="1286" t="s">
        <v>399</v>
      </c>
      <c r="R58" s="1287"/>
      <c r="S58" s="991" t="s">
        <v>364</v>
      </c>
      <c r="T58" s="991"/>
      <c r="U58" s="991"/>
      <c r="V58" s="991"/>
      <c r="W58" s="991"/>
      <c r="X58" s="991"/>
      <c r="Y58" s="1204"/>
      <c r="Z58" s="574">
        <v>1</v>
      </c>
      <c r="AA58" s="575">
        <v>1</v>
      </c>
      <c r="AB58" s="575">
        <v>1</v>
      </c>
      <c r="AC58" s="576" t="s">
        <v>437</v>
      </c>
      <c r="AD58" s="370"/>
      <c r="AE58" s="577" t="s">
        <v>117</v>
      </c>
      <c r="AF58" s="362" t="s">
        <v>361</v>
      </c>
      <c r="AG58" s="1319">
        <v>1</v>
      </c>
      <c r="AH58" s="1320"/>
      <c r="AI58" s="1320"/>
      <c r="AJ58" s="1315">
        <v>1</v>
      </c>
      <c r="AK58" s="1315"/>
      <c r="AL58" s="1316"/>
      <c r="AM58" s="1317" t="s">
        <v>366</v>
      </c>
      <c r="AN58" s="1317"/>
      <c r="AO58" s="1317"/>
      <c r="AP58" s="1317"/>
      <c r="AQ58" s="1317"/>
      <c r="AR58" s="1317"/>
      <c r="AS58" s="1317"/>
      <c r="AT58" s="1317"/>
      <c r="AU58" s="1317"/>
      <c r="AV58" s="1317"/>
      <c r="AW58" s="1317"/>
      <c r="AX58" s="1317"/>
      <c r="AY58" s="1317"/>
      <c r="AZ58" s="1317"/>
      <c r="BA58" s="1318"/>
      <c r="BB58" s="574" t="s">
        <v>367</v>
      </c>
      <c r="BC58" s="575" t="s">
        <v>367</v>
      </c>
      <c r="BD58" s="575" t="s">
        <v>367</v>
      </c>
      <c r="BE58" s="597" t="s">
        <v>368</v>
      </c>
      <c r="BF58" s="371"/>
      <c r="BG58" s="802" t="s">
        <v>117</v>
      </c>
      <c r="BH58" s="362" t="s">
        <v>361</v>
      </c>
      <c r="BI58" s="2170">
        <v>1</v>
      </c>
      <c r="BJ58" s="1541"/>
      <c r="BK58" s="1541"/>
      <c r="BL58" s="1542">
        <v>1</v>
      </c>
      <c r="BM58" s="1542"/>
      <c r="BN58" s="1543"/>
      <c r="BO58" s="2152" t="s">
        <v>366</v>
      </c>
      <c r="BP58" s="2152"/>
      <c r="BQ58" s="2152"/>
      <c r="BR58" s="2152"/>
      <c r="BS58" s="2152"/>
      <c r="BT58" s="2152"/>
      <c r="BU58" s="2152"/>
      <c r="BV58" s="2152"/>
      <c r="BW58" s="2152"/>
      <c r="BX58" s="2152"/>
      <c r="BY58" s="2152"/>
      <c r="BZ58" s="2152"/>
      <c r="CA58" s="2152"/>
      <c r="CB58" s="2152"/>
      <c r="CC58" s="2169"/>
      <c r="CD58" s="374"/>
      <c r="CE58" s="750" t="s">
        <v>367</v>
      </c>
      <c r="CF58" s="751" t="s">
        <v>367</v>
      </c>
      <c r="CG58" s="751" t="s">
        <v>367</v>
      </c>
      <c r="CH58" s="792" t="s">
        <v>368</v>
      </c>
      <c r="CI58" s="743">
        <v>1</v>
      </c>
      <c r="CJ58" s="744">
        <f>AA58</f>
        <v>1</v>
      </c>
    </row>
    <row r="59" spans="2:88" ht="90" customHeight="1">
      <c r="B59" s="1062"/>
      <c r="C59" s="569" t="s">
        <v>41</v>
      </c>
      <c r="D59" s="596" t="s">
        <v>438</v>
      </c>
      <c r="E59" s="608" t="s">
        <v>439</v>
      </c>
      <c r="F59" s="572" t="s">
        <v>28</v>
      </c>
      <c r="G59" s="573" t="s">
        <v>1183</v>
      </c>
      <c r="H59" s="89" t="s">
        <v>361</v>
      </c>
      <c r="I59" s="603"/>
      <c r="J59" s="609">
        <v>1</v>
      </c>
      <c r="K59" s="604"/>
      <c r="L59" s="1300"/>
      <c r="M59" s="1300"/>
      <c r="N59" s="1301"/>
      <c r="O59" s="1367" t="s">
        <v>401</v>
      </c>
      <c r="P59" s="1368"/>
      <c r="Q59" s="1368"/>
      <c r="R59" s="1368"/>
      <c r="S59" s="1368"/>
      <c r="T59" s="1368"/>
      <c r="U59" s="1368"/>
      <c r="V59" s="1368"/>
      <c r="W59" s="1368"/>
      <c r="X59" s="1368"/>
      <c r="Y59" s="1368"/>
      <c r="Z59" s="574" t="s">
        <v>367</v>
      </c>
      <c r="AA59" s="575" t="s">
        <v>367</v>
      </c>
      <c r="AB59" s="575" t="s">
        <v>367</v>
      </c>
      <c r="AC59" s="597" t="s">
        <v>401</v>
      </c>
      <c r="AD59" s="371"/>
      <c r="AE59" s="577" t="s">
        <v>157</v>
      </c>
      <c r="AF59" s="362" t="s">
        <v>361</v>
      </c>
      <c r="AG59" s="1312">
        <v>1</v>
      </c>
      <c r="AH59" s="1313"/>
      <c r="AI59" s="1314"/>
      <c r="AJ59" s="1315">
        <v>1</v>
      </c>
      <c r="AK59" s="1315"/>
      <c r="AL59" s="1316"/>
      <c r="AM59" s="988" t="s">
        <v>440</v>
      </c>
      <c r="AN59" s="999"/>
      <c r="AO59" s="993" t="s">
        <v>441</v>
      </c>
      <c r="AP59" s="994"/>
      <c r="AQ59" s="994"/>
      <c r="AR59" s="994"/>
      <c r="AS59" s="994"/>
      <c r="AT59" s="995"/>
      <c r="AU59" s="991" t="s">
        <v>364</v>
      </c>
      <c r="AV59" s="991"/>
      <c r="AW59" s="991"/>
      <c r="AX59" s="991"/>
      <c r="AY59" s="991"/>
      <c r="AZ59" s="991"/>
      <c r="BA59" s="957"/>
      <c r="BB59" s="588">
        <v>1</v>
      </c>
      <c r="BC59" s="589">
        <v>0.5</v>
      </c>
      <c r="BD59" s="589">
        <v>0.5</v>
      </c>
      <c r="BE59" s="595" t="s">
        <v>442</v>
      </c>
      <c r="BF59" s="733"/>
      <c r="BG59" s="802" t="s">
        <v>157</v>
      </c>
      <c r="BH59" s="362" t="s">
        <v>361</v>
      </c>
      <c r="BI59" s="1552">
        <v>1</v>
      </c>
      <c r="BJ59" s="2174"/>
      <c r="BK59" s="2175"/>
      <c r="BL59" s="1553"/>
      <c r="BM59" s="2176"/>
      <c r="BN59" s="2176"/>
      <c r="BO59" s="2283" t="s">
        <v>1245</v>
      </c>
      <c r="BP59" s="2284"/>
      <c r="BQ59" s="2271" t="s">
        <v>1246</v>
      </c>
      <c r="BR59" s="2278"/>
      <c r="BS59" s="2278"/>
      <c r="BT59" s="2278"/>
      <c r="BU59" s="2278"/>
      <c r="BV59" s="2279"/>
      <c r="BW59" s="2283" t="s">
        <v>1277</v>
      </c>
      <c r="BX59" s="2283"/>
      <c r="BY59" s="2283"/>
      <c r="BZ59" s="2283"/>
      <c r="CA59" s="2283"/>
      <c r="CB59" s="2283"/>
      <c r="CC59" s="2341"/>
      <c r="CD59" s="374"/>
      <c r="CE59" s="779">
        <v>0.5</v>
      </c>
      <c r="CF59" s="769">
        <v>0.5</v>
      </c>
      <c r="CG59" s="769">
        <v>1</v>
      </c>
      <c r="CH59" s="792" t="s">
        <v>1171</v>
      </c>
      <c r="CI59" s="743">
        <v>1</v>
      </c>
      <c r="CJ59" s="744">
        <f>BC59+CF59</f>
        <v>1</v>
      </c>
    </row>
    <row r="60" spans="2:88" ht="171.75" customHeight="1">
      <c r="B60" s="1062"/>
      <c r="C60" s="593" t="s">
        <v>145</v>
      </c>
      <c r="D60" s="607" t="s">
        <v>443</v>
      </c>
      <c r="E60" s="607" t="s">
        <v>444</v>
      </c>
      <c r="F60" s="599" t="s">
        <v>445</v>
      </c>
      <c r="G60" s="610" t="s">
        <v>29</v>
      </c>
      <c r="H60" s="89" t="s">
        <v>361</v>
      </c>
      <c r="I60" s="579">
        <v>0.34</v>
      </c>
      <c r="J60" s="601">
        <v>0.34</v>
      </c>
      <c r="K60" s="581">
        <v>0.33</v>
      </c>
      <c r="L60" s="582"/>
      <c r="M60" s="581">
        <v>0.33</v>
      </c>
      <c r="N60" s="583"/>
      <c r="O60" s="1063" t="s">
        <v>446</v>
      </c>
      <c r="P60" s="1064"/>
      <c r="Q60" s="1286" t="s">
        <v>447</v>
      </c>
      <c r="R60" s="1287"/>
      <c r="S60" s="991" t="s">
        <v>364</v>
      </c>
      <c r="T60" s="991"/>
      <c r="U60" s="991"/>
      <c r="V60" s="991"/>
      <c r="W60" s="991"/>
      <c r="X60" s="991"/>
      <c r="Y60" s="1204"/>
      <c r="Z60" s="574">
        <v>0.34</v>
      </c>
      <c r="AA60" s="575">
        <v>0.34</v>
      </c>
      <c r="AB60" s="575">
        <v>1</v>
      </c>
      <c r="AC60" s="576" t="s">
        <v>448</v>
      </c>
      <c r="AD60" s="370"/>
      <c r="AE60" s="611" t="s">
        <v>29</v>
      </c>
      <c r="AF60" s="362" t="s">
        <v>361</v>
      </c>
      <c r="AG60" s="584">
        <v>0.34</v>
      </c>
      <c r="AH60" s="585">
        <v>0.34</v>
      </c>
      <c r="AI60" s="586">
        <v>0.33</v>
      </c>
      <c r="AJ60" s="585">
        <v>0.67</v>
      </c>
      <c r="AK60" s="586">
        <v>0.33</v>
      </c>
      <c r="AL60" s="587"/>
      <c r="AM60" s="988" t="s">
        <v>449</v>
      </c>
      <c r="AN60" s="999"/>
      <c r="AO60" s="993" t="s">
        <v>1324</v>
      </c>
      <c r="AP60" s="994"/>
      <c r="AQ60" s="994"/>
      <c r="AR60" s="994"/>
      <c r="AS60" s="994"/>
      <c r="AT60" s="995"/>
      <c r="AU60" s="991" t="s">
        <v>364</v>
      </c>
      <c r="AV60" s="991"/>
      <c r="AW60" s="991"/>
      <c r="AX60" s="991"/>
      <c r="AY60" s="991"/>
      <c r="AZ60" s="991"/>
      <c r="BA60" s="957"/>
      <c r="BB60" s="588">
        <v>0.33</v>
      </c>
      <c r="BC60" s="589">
        <v>0.17</v>
      </c>
      <c r="BD60" s="589">
        <f t="shared" ref="BD60:BD64" si="2">+BC60/BB60</f>
        <v>0.51515151515151514</v>
      </c>
      <c r="BE60" s="576" t="s">
        <v>450</v>
      </c>
      <c r="BF60" s="370"/>
      <c r="BG60" s="805" t="s">
        <v>29</v>
      </c>
      <c r="BH60" s="362" t="s">
        <v>361</v>
      </c>
      <c r="BI60" s="2171">
        <v>0.34</v>
      </c>
      <c r="BJ60" s="782">
        <v>0.34</v>
      </c>
      <c r="BK60" s="803">
        <v>0.33</v>
      </c>
      <c r="BL60" s="804"/>
      <c r="BM60" s="803">
        <v>0.33</v>
      </c>
      <c r="BN60" s="806"/>
      <c r="BO60" s="2283" t="s">
        <v>1247</v>
      </c>
      <c r="BP60" s="2284"/>
      <c r="BQ60" s="2271" t="s">
        <v>1248</v>
      </c>
      <c r="BR60" s="2278"/>
      <c r="BS60" s="2278"/>
      <c r="BT60" s="2278"/>
      <c r="BU60" s="2278"/>
      <c r="BV60" s="2279"/>
      <c r="BW60" s="2283" t="s">
        <v>1325</v>
      </c>
      <c r="BX60" s="2283"/>
      <c r="BY60" s="2283"/>
      <c r="BZ60" s="2283"/>
      <c r="CA60" s="2283"/>
      <c r="CB60" s="2283"/>
      <c r="CC60" s="2341"/>
      <c r="CD60" s="374"/>
      <c r="CE60" s="779">
        <v>0.49</v>
      </c>
      <c r="CF60" s="769">
        <v>0.49</v>
      </c>
      <c r="CG60" s="769">
        <v>1</v>
      </c>
      <c r="CH60" s="793" t="s">
        <v>1203</v>
      </c>
      <c r="CI60" s="743">
        <v>1</v>
      </c>
      <c r="CJ60" s="744">
        <f>AA60+BC60+CF60</f>
        <v>1</v>
      </c>
    </row>
    <row r="61" spans="2:88" ht="94.5" customHeight="1">
      <c r="B61" s="1062" t="s">
        <v>451</v>
      </c>
      <c r="C61" s="569" t="s">
        <v>46</v>
      </c>
      <c r="D61" s="608" t="s">
        <v>452</v>
      </c>
      <c r="E61" s="608" t="s">
        <v>453</v>
      </c>
      <c r="F61" s="572" t="s">
        <v>454</v>
      </c>
      <c r="G61" s="610" t="s">
        <v>29</v>
      </c>
      <c r="H61" s="89" t="s">
        <v>361</v>
      </c>
      <c r="I61" s="579">
        <v>0.34</v>
      </c>
      <c r="J61" s="601">
        <v>0.34</v>
      </c>
      <c r="K61" s="581">
        <v>0.33</v>
      </c>
      <c r="L61" s="582"/>
      <c r="M61" s="581">
        <v>0.33</v>
      </c>
      <c r="N61" s="583"/>
      <c r="O61" s="1063" t="s">
        <v>455</v>
      </c>
      <c r="P61" s="1064"/>
      <c r="Q61" s="1286" t="s">
        <v>456</v>
      </c>
      <c r="R61" s="1287"/>
      <c r="S61" s="991" t="s">
        <v>364</v>
      </c>
      <c r="T61" s="991"/>
      <c r="U61" s="991"/>
      <c r="V61" s="991"/>
      <c r="W61" s="991"/>
      <c r="X61" s="991"/>
      <c r="Y61" s="1204"/>
      <c r="Z61" s="574">
        <v>0.34</v>
      </c>
      <c r="AA61" s="575">
        <v>0.34</v>
      </c>
      <c r="AB61" s="575">
        <v>1</v>
      </c>
      <c r="AC61" s="576" t="s">
        <v>457</v>
      </c>
      <c r="AD61" s="370"/>
      <c r="AE61" s="611" t="s">
        <v>29</v>
      </c>
      <c r="AF61" s="362" t="s">
        <v>361</v>
      </c>
      <c r="AG61" s="584">
        <v>0.34</v>
      </c>
      <c r="AH61" s="585">
        <v>0.34</v>
      </c>
      <c r="AI61" s="586">
        <v>0.33</v>
      </c>
      <c r="AJ61" s="585">
        <v>0.67</v>
      </c>
      <c r="AK61" s="586">
        <v>0.33</v>
      </c>
      <c r="AL61" s="587"/>
      <c r="AM61" s="988" t="s">
        <v>458</v>
      </c>
      <c r="AN61" s="999"/>
      <c r="AO61" s="993" t="s">
        <v>459</v>
      </c>
      <c r="AP61" s="994"/>
      <c r="AQ61" s="994"/>
      <c r="AR61" s="994"/>
      <c r="AS61" s="994"/>
      <c r="AT61" s="995"/>
      <c r="AU61" s="991" t="s">
        <v>364</v>
      </c>
      <c r="AV61" s="991"/>
      <c r="AW61" s="991"/>
      <c r="AX61" s="991"/>
      <c r="AY61" s="991"/>
      <c r="AZ61" s="991"/>
      <c r="BA61" s="957"/>
      <c r="BB61" s="588">
        <v>0.33</v>
      </c>
      <c r="BC61" s="589">
        <v>0.22</v>
      </c>
      <c r="BD61" s="589">
        <f t="shared" si="2"/>
        <v>0.66666666666666663</v>
      </c>
      <c r="BE61" s="595" t="s">
        <v>460</v>
      </c>
      <c r="BF61" s="733"/>
      <c r="BG61" s="805" t="s">
        <v>29</v>
      </c>
      <c r="BH61" s="362" t="s">
        <v>361</v>
      </c>
      <c r="BI61" s="2171">
        <v>0.34</v>
      </c>
      <c r="BJ61" s="782">
        <v>0.34</v>
      </c>
      <c r="BK61" s="803">
        <v>0.33</v>
      </c>
      <c r="BL61" s="804"/>
      <c r="BM61" s="803">
        <v>0.33</v>
      </c>
      <c r="BN61" s="806"/>
      <c r="BO61" s="2283" t="s">
        <v>1278</v>
      </c>
      <c r="BP61" s="2284"/>
      <c r="BQ61" s="2271" t="s">
        <v>1279</v>
      </c>
      <c r="BR61" s="2278"/>
      <c r="BS61" s="2278"/>
      <c r="BT61" s="2278"/>
      <c r="BU61" s="2278"/>
      <c r="BV61" s="2279"/>
      <c r="BW61" s="2283" t="s">
        <v>1275</v>
      </c>
      <c r="BX61" s="2283"/>
      <c r="BY61" s="2283"/>
      <c r="BZ61" s="2283"/>
      <c r="CA61" s="2283"/>
      <c r="CB61" s="2283"/>
      <c r="CC61" s="2341"/>
      <c r="CD61" s="374"/>
      <c r="CE61" s="779">
        <v>0.33</v>
      </c>
      <c r="CF61" s="769">
        <v>0.33</v>
      </c>
      <c r="CG61" s="769">
        <v>1</v>
      </c>
      <c r="CH61" s="793" t="s">
        <v>1339</v>
      </c>
      <c r="CI61" s="743">
        <v>1</v>
      </c>
      <c r="CJ61" s="744">
        <f>AA61+BC61+CF61</f>
        <v>0.89000000000000012</v>
      </c>
    </row>
    <row r="62" spans="2:88" ht="104.25" customHeight="1">
      <c r="B62" s="1062"/>
      <c r="C62" s="569" t="s">
        <v>49</v>
      </c>
      <c r="D62" s="608" t="s">
        <v>461</v>
      </c>
      <c r="E62" s="608" t="s">
        <v>462</v>
      </c>
      <c r="F62" s="572" t="s">
        <v>28</v>
      </c>
      <c r="G62" s="610" t="s">
        <v>29</v>
      </c>
      <c r="H62" s="89" t="s">
        <v>361</v>
      </c>
      <c r="I62" s="579">
        <v>0.34</v>
      </c>
      <c r="J62" s="601">
        <v>0.34</v>
      </c>
      <c r="K62" s="581">
        <v>0.33</v>
      </c>
      <c r="L62" s="582"/>
      <c r="M62" s="581">
        <v>0.33</v>
      </c>
      <c r="N62" s="583"/>
      <c r="O62" s="1063" t="s">
        <v>463</v>
      </c>
      <c r="P62" s="1064"/>
      <c r="Q62" s="1286" t="s">
        <v>464</v>
      </c>
      <c r="R62" s="1287"/>
      <c r="S62" s="991" t="s">
        <v>364</v>
      </c>
      <c r="T62" s="991"/>
      <c r="U62" s="991"/>
      <c r="V62" s="991"/>
      <c r="W62" s="991"/>
      <c r="X62" s="991"/>
      <c r="Y62" s="1204"/>
      <c r="Z62" s="574">
        <v>0.34</v>
      </c>
      <c r="AA62" s="575">
        <v>0.34</v>
      </c>
      <c r="AB62" s="575">
        <v>1</v>
      </c>
      <c r="AC62" s="576" t="s">
        <v>465</v>
      </c>
      <c r="AD62" s="370"/>
      <c r="AE62" s="611" t="s">
        <v>29</v>
      </c>
      <c r="AF62" s="362" t="s">
        <v>361</v>
      </c>
      <c r="AG62" s="584">
        <v>0.34</v>
      </c>
      <c r="AH62" s="585">
        <v>0.34</v>
      </c>
      <c r="AI62" s="586">
        <v>0.33</v>
      </c>
      <c r="AJ62" s="585">
        <v>0.67</v>
      </c>
      <c r="AK62" s="586">
        <v>0.33</v>
      </c>
      <c r="AL62" s="587"/>
      <c r="AM62" s="988" t="s">
        <v>466</v>
      </c>
      <c r="AN62" s="999"/>
      <c r="AO62" s="993" t="s">
        <v>464</v>
      </c>
      <c r="AP62" s="994"/>
      <c r="AQ62" s="994"/>
      <c r="AR62" s="994"/>
      <c r="AS62" s="994"/>
      <c r="AT62" s="995"/>
      <c r="AU62" s="991" t="s">
        <v>364</v>
      </c>
      <c r="AV62" s="991"/>
      <c r="AW62" s="991"/>
      <c r="AX62" s="991"/>
      <c r="AY62" s="991"/>
      <c r="AZ62" s="991"/>
      <c r="BA62" s="957"/>
      <c r="BB62" s="588">
        <v>0.33</v>
      </c>
      <c r="BC62" s="589">
        <v>0.33</v>
      </c>
      <c r="BD62" s="589">
        <f t="shared" si="2"/>
        <v>1</v>
      </c>
      <c r="BE62" s="605" t="s">
        <v>467</v>
      </c>
      <c r="BF62" s="734"/>
      <c r="BG62" s="805" t="s">
        <v>29</v>
      </c>
      <c r="BH62" s="362" t="s">
        <v>361</v>
      </c>
      <c r="BI62" s="2171">
        <v>0.34</v>
      </c>
      <c r="BJ62" s="782">
        <v>0.34</v>
      </c>
      <c r="BK62" s="803">
        <v>0.33</v>
      </c>
      <c r="BL62" s="804"/>
      <c r="BM62" s="803">
        <v>0.33</v>
      </c>
      <c r="BN62" s="806"/>
      <c r="BO62" s="2283" t="s">
        <v>1278</v>
      </c>
      <c r="BP62" s="2284"/>
      <c r="BQ62" s="2271" t="s">
        <v>1274</v>
      </c>
      <c r="BR62" s="2278"/>
      <c r="BS62" s="2278"/>
      <c r="BT62" s="2278"/>
      <c r="BU62" s="2278"/>
      <c r="BV62" s="2279"/>
      <c r="BW62" s="2283" t="s">
        <v>1275</v>
      </c>
      <c r="BX62" s="2283"/>
      <c r="BY62" s="2283"/>
      <c r="BZ62" s="2283"/>
      <c r="CA62" s="2283"/>
      <c r="CB62" s="2283"/>
      <c r="CC62" s="2341"/>
      <c r="CD62" s="374"/>
      <c r="CE62" s="779">
        <v>0.33</v>
      </c>
      <c r="CF62" s="769">
        <v>0.33</v>
      </c>
      <c r="CG62" s="769">
        <v>1</v>
      </c>
      <c r="CH62" s="793" t="s">
        <v>1252</v>
      </c>
      <c r="CI62" s="743">
        <v>1</v>
      </c>
      <c r="CJ62" s="744">
        <f>AA62+BC62+CF62</f>
        <v>1</v>
      </c>
    </row>
    <row r="63" spans="2:88" ht="135" customHeight="1">
      <c r="B63" s="1062"/>
      <c r="C63" s="569" t="s">
        <v>197</v>
      </c>
      <c r="D63" s="608" t="s">
        <v>468</v>
      </c>
      <c r="E63" s="608" t="s">
        <v>1184</v>
      </c>
      <c r="F63" s="572" t="s">
        <v>28</v>
      </c>
      <c r="G63" s="610" t="s">
        <v>29</v>
      </c>
      <c r="H63" s="414" t="s">
        <v>361</v>
      </c>
      <c r="I63" s="579">
        <v>0.34</v>
      </c>
      <c r="J63" s="601">
        <v>0.34</v>
      </c>
      <c r="K63" s="581">
        <v>0.33</v>
      </c>
      <c r="L63" s="582"/>
      <c r="M63" s="581">
        <v>0.33</v>
      </c>
      <c r="N63" s="583"/>
      <c r="O63" s="1063" t="s">
        <v>469</v>
      </c>
      <c r="P63" s="1064"/>
      <c r="Q63" s="1286" t="s">
        <v>470</v>
      </c>
      <c r="R63" s="1287"/>
      <c r="S63" s="991" t="s">
        <v>364</v>
      </c>
      <c r="T63" s="991"/>
      <c r="U63" s="991"/>
      <c r="V63" s="991"/>
      <c r="W63" s="991"/>
      <c r="X63" s="991"/>
      <c r="Y63" s="1204"/>
      <c r="Z63" s="574">
        <v>0.34</v>
      </c>
      <c r="AA63" s="575">
        <v>0.17</v>
      </c>
      <c r="AB63" s="575">
        <v>0.5</v>
      </c>
      <c r="AC63" s="576" t="s">
        <v>471</v>
      </c>
      <c r="AD63" s="370"/>
      <c r="AE63" s="611" t="s">
        <v>29</v>
      </c>
      <c r="AF63" s="362" t="s">
        <v>361</v>
      </c>
      <c r="AG63" s="584">
        <v>0.34</v>
      </c>
      <c r="AH63" s="594">
        <v>0.17</v>
      </c>
      <c r="AI63" s="586">
        <v>0.33</v>
      </c>
      <c r="AJ63" s="585">
        <v>0.67</v>
      </c>
      <c r="AK63" s="586">
        <v>0.33</v>
      </c>
      <c r="AL63" s="587"/>
      <c r="AM63" s="988" t="s">
        <v>472</v>
      </c>
      <c r="AN63" s="999"/>
      <c r="AO63" s="993" t="s">
        <v>473</v>
      </c>
      <c r="AP63" s="994"/>
      <c r="AQ63" s="994"/>
      <c r="AR63" s="994"/>
      <c r="AS63" s="994"/>
      <c r="AT63" s="995"/>
      <c r="AU63" s="991" t="s">
        <v>364</v>
      </c>
      <c r="AV63" s="991"/>
      <c r="AW63" s="991"/>
      <c r="AX63" s="991"/>
      <c r="AY63" s="991"/>
      <c r="AZ63" s="991"/>
      <c r="BA63" s="957"/>
      <c r="BB63" s="588">
        <v>0.33</v>
      </c>
      <c r="BC63" s="589">
        <v>0.17</v>
      </c>
      <c r="BD63" s="589">
        <f t="shared" si="2"/>
        <v>0.51515151515151514</v>
      </c>
      <c r="BE63" s="595" t="s">
        <v>474</v>
      </c>
      <c r="BF63" s="733"/>
      <c r="BG63" s="805" t="s">
        <v>29</v>
      </c>
      <c r="BH63" s="362" t="s">
        <v>361</v>
      </c>
      <c r="BI63" s="2171">
        <v>0.34</v>
      </c>
      <c r="BJ63" s="788">
        <v>0.17</v>
      </c>
      <c r="BK63" s="803">
        <v>0.33</v>
      </c>
      <c r="BL63" s="804"/>
      <c r="BM63" s="803">
        <v>0.33</v>
      </c>
      <c r="BN63" s="806"/>
      <c r="BO63" s="2283" t="s">
        <v>1249</v>
      </c>
      <c r="BP63" s="2284"/>
      <c r="BQ63" s="2271" t="s">
        <v>1248</v>
      </c>
      <c r="BR63" s="2278"/>
      <c r="BS63" s="2278"/>
      <c r="BT63" s="2278"/>
      <c r="BU63" s="2278"/>
      <c r="BV63" s="2279"/>
      <c r="BW63" s="2283" t="s">
        <v>1277</v>
      </c>
      <c r="BX63" s="2283"/>
      <c r="BY63" s="2283"/>
      <c r="BZ63" s="2283"/>
      <c r="CA63" s="2283"/>
      <c r="CB63" s="2283"/>
      <c r="CC63" s="2341"/>
      <c r="CD63" s="374"/>
      <c r="CE63" s="779">
        <v>0.66</v>
      </c>
      <c r="CF63" s="769">
        <v>0.66</v>
      </c>
      <c r="CG63" s="769">
        <v>1</v>
      </c>
      <c r="CH63" s="793" t="s">
        <v>1203</v>
      </c>
      <c r="CI63" s="743">
        <v>1</v>
      </c>
      <c r="CJ63" s="744">
        <f>AA63+BC63+CF63</f>
        <v>1</v>
      </c>
    </row>
    <row r="64" spans="2:88" ht="206.25" customHeight="1" thickBot="1">
      <c r="B64" s="445" t="s">
        <v>475</v>
      </c>
      <c r="C64" s="81" t="s">
        <v>53</v>
      </c>
      <c r="D64" s="82" t="s">
        <v>476</v>
      </c>
      <c r="E64" s="82" t="s">
        <v>477</v>
      </c>
      <c r="F64" s="83" t="s">
        <v>56</v>
      </c>
      <c r="G64" s="79" t="s">
        <v>29</v>
      </c>
      <c r="H64" s="90" t="s">
        <v>361</v>
      </c>
      <c r="I64" s="94">
        <v>0.34</v>
      </c>
      <c r="J64" s="95"/>
      <c r="K64" s="96">
        <v>0.33</v>
      </c>
      <c r="L64" s="95"/>
      <c r="M64" s="96">
        <v>0.33</v>
      </c>
      <c r="N64" s="97"/>
      <c r="O64" s="1361" t="s">
        <v>478</v>
      </c>
      <c r="P64" s="1362"/>
      <c r="Q64" s="1362"/>
      <c r="R64" s="1362"/>
      <c r="S64" s="1362"/>
      <c r="T64" s="1362"/>
      <c r="U64" s="1362"/>
      <c r="V64" s="1362"/>
      <c r="W64" s="1362"/>
      <c r="X64" s="1362"/>
      <c r="Y64" s="1362"/>
      <c r="Z64" s="612">
        <v>0.34</v>
      </c>
      <c r="AA64" s="613">
        <v>0.34</v>
      </c>
      <c r="AB64" s="613">
        <v>1</v>
      </c>
      <c r="AC64" s="353" t="s">
        <v>479</v>
      </c>
      <c r="AD64" s="370"/>
      <c r="AE64" s="363" t="s">
        <v>29</v>
      </c>
      <c r="AF64" s="364" t="s">
        <v>361</v>
      </c>
      <c r="AG64" s="322">
        <v>0.34</v>
      </c>
      <c r="AH64" s="365">
        <v>0.34</v>
      </c>
      <c r="AI64" s="366">
        <v>0.33</v>
      </c>
      <c r="AJ64" s="367"/>
      <c r="AK64" s="366">
        <v>0.33</v>
      </c>
      <c r="AL64" s="368"/>
      <c r="AM64" s="410" t="s">
        <v>480</v>
      </c>
      <c r="AN64" s="408"/>
      <c r="AO64" s="408"/>
      <c r="AP64" s="408"/>
      <c r="AQ64" s="408"/>
      <c r="AR64" s="408"/>
      <c r="AS64" s="408"/>
      <c r="AT64" s="408"/>
      <c r="AU64" s="408"/>
      <c r="AV64" s="408"/>
      <c r="AW64" s="408"/>
      <c r="AX64" s="408"/>
      <c r="AY64" s="408"/>
      <c r="AZ64" s="408"/>
      <c r="BA64" s="409"/>
      <c r="BB64" s="430">
        <v>0.33</v>
      </c>
      <c r="BC64" s="431">
        <v>0.33</v>
      </c>
      <c r="BD64" s="431">
        <f t="shared" si="2"/>
        <v>1</v>
      </c>
      <c r="BE64" s="407" t="s">
        <v>481</v>
      </c>
      <c r="BF64" s="734"/>
      <c r="BG64" s="807" t="s">
        <v>29</v>
      </c>
      <c r="BH64" s="364" t="s">
        <v>361</v>
      </c>
      <c r="BI64" s="2177">
        <v>0.34</v>
      </c>
      <c r="BJ64" s="2178">
        <v>0.34</v>
      </c>
      <c r="BK64" s="2179">
        <v>0.33</v>
      </c>
      <c r="BL64" s="2180"/>
      <c r="BM64" s="2179">
        <v>0.33</v>
      </c>
      <c r="BN64" s="2181"/>
      <c r="BO64" s="2342" t="s">
        <v>1204</v>
      </c>
      <c r="BP64" s="2343"/>
      <c r="BQ64" s="2344" t="s">
        <v>1280</v>
      </c>
      <c r="BR64" s="2345"/>
      <c r="BS64" s="2345"/>
      <c r="BT64" s="2345"/>
      <c r="BU64" s="2345"/>
      <c r="BV64" s="2346"/>
      <c r="BW64" s="2342" t="s">
        <v>1281</v>
      </c>
      <c r="BX64" s="2342"/>
      <c r="BY64" s="2342"/>
      <c r="BZ64" s="2342"/>
      <c r="CA64" s="2342"/>
      <c r="CB64" s="2342"/>
      <c r="CC64" s="2347"/>
      <c r="CD64" s="374"/>
      <c r="CE64" s="2190">
        <v>0.33</v>
      </c>
      <c r="CF64" s="2191">
        <v>0.33</v>
      </c>
      <c r="CG64" s="2191">
        <v>1</v>
      </c>
      <c r="CH64" s="2192" t="s">
        <v>1204</v>
      </c>
      <c r="CI64" s="2193">
        <v>1</v>
      </c>
      <c r="CJ64" s="2194">
        <f>AA64+BC64+CF64</f>
        <v>1</v>
      </c>
    </row>
    <row r="65" spans="2:88" ht="29.25" customHeight="1" thickBot="1">
      <c r="B65" s="1120"/>
      <c r="C65" s="1120"/>
      <c r="D65" s="1120"/>
      <c r="E65" s="1120"/>
      <c r="F65" s="1120"/>
      <c r="G65" s="1120"/>
      <c r="H65" s="80"/>
      <c r="I65" s="76"/>
      <c r="O65" s="1129" t="s">
        <v>482</v>
      </c>
      <c r="P65" s="1129"/>
      <c r="Q65" s="1129"/>
      <c r="R65" s="1129"/>
      <c r="S65" s="1129"/>
      <c r="T65" s="1129"/>
      <c r="U65" s="1129"/>
      <c r="V65" s="1129"/>
      <c r="W65" s="1129"/>
      <c r="X65" s="1129"/>
      <c r="Y65" s="1129"/>
      <c r="Z65" s="262">
        <f>(AVERAGE(Z48:Z58)+AVERAGE(Z60:Z64))/2</f>
        <v>0.51181818181818184</v>
      </c>
      <c r="AA65" s="262">
        <f>(+AA48+AA49+AA50+AA51+AA52+AA53+AA54+AA55+AA56+AA57+AA58+AA60+AA61+AA62+AA63+AA64)/16</f>
        <v>0.54437499999999994</v>
      </c>
      <c r="AB65" s="262">
        <f>(+AB48+AB49+AB50+AB51+AB52+AB53+AB54+AB55+AB56+AB57+AB58+AB60+AB61+AB62+AB63+AB64)/16</f>
        <v>0.90625</v>
      </c>
      <c r="AC65" s="428"/>
      <c r="AK65" s="345">
        <f>AVERAGE(CI48:CI64)</f>
        <v>1</v>
      </c>
      <c r="AL65" s="345">
        <f>AVERAGE(CJ48:CJ64)</f>
        <v>0.99352941176470588</v>
      </c>
      <c r="AM65" s="1499" t="s">
        <v>482</v>
      </c>
      <c r="AN65" s="1500"/>
      <c r="AO65" s="1500"/>
      <c r="AP65" s="1500"/>
      <c r="AQ65" s="1500"/>
      <c r="AR65" s="1500"/>
      <c r="AS65" s="1500"/>
      <c r="AT65" s="1500"/>
      <c r="AU65" s="1500"/>
      <c r="AV65" s="1500"/>
      <c r="AW65" s="1500"/>
      <c r="AX65" s="1500"/>
      <c r="AY65" s="1500"/>
      <c r="AZ65" s="1500"/>
      <c r="BA65" s="1500"/>
      <c r="BB65" s="1500"/>
      <c r="BC65" s="1500"/>
      <c r="BD65" s="439">
        <f>(SUM(BD49+BD51+BD52+BD54+BD55+BD56+BD57+BD59+BD60+BD61+BD62+BD63+BD64)/13)</f>
        <v>0.60023310023310017</v>
      </c>
      <c r="BW65" s="2183" t="s">
        <v>482</v>
      </c>
      <c r="BX65" s="2183"/>
      <c r="BY65" s="2183"/>
      <c r="BZ65" s="2183"/>
      <c r="CA65" s="2183"/>
      <c r="CB65" s="2183"/>
      <c r="CC65" s="2183"/>
      <c r="CD65" s="2182"/>
      <c r="CE65" s="2183"/>
      <c r="CF65" s="2183"/>
      <c r="CG65" s="2184">
        <f>(SUM(CG50+CG51+CG52+CG54+CG56+CG60+CG61+CG59+CG63+CG64+CG62+CG49))/12</f>
        <v>1</v>
      </c>
      <c r="CJ65" s="2184">
        <f>AVERAGE(CJ48:CJ64)</f>
        <v>0.99352941176470588</v>
      </c>
    </row>
    <row r="66" spans="2:88" ht="18.75" thickBot="1"/>
    <row r="67" spans="2:88" ht="111" customHeight="1" thickBot="1">
      <c r="B67" s="78">
        <v>2022</v>
      </c>
      <c r="C67" s="1152" t="s">
        <v>0</v>
      </c>
      <c r="D67" s="1153"/>
      <c r="E67" s="1153"/>
      <c r="F67" s="1153"/>
      <c r="G67" s="1154"/>
      <c r="H67" s="303"/>
      <c r="I67" s="303"/>
      <c r="J67" s="303"/>
      <c r="K67" s="303"/>
      <c r="L67" s="303"/>
      <c r="M67" s="303"/>
      <c r="N67" s="303"/>
      <c r="O67" s="303"/>
      <c r="P67" s="303"/>
      <c r="Q67" s="303"/>
      <c r="R67" s="303"/>
      <c r="S67" s="303"/>
      <c r="T67" s="303"/>
      <c r="U67" s="264"/>
      <c r="V67" s="264"/>
      <c r="W67" s="264"/>
      <c r="X67" s="264"/>
      <c r="Y67" s="73"/>
      <c r="Z67" s="73"/>
      <c r="AA67" s="73"/>
      <c r="AC67" s="72"/>
    </row>
    <row r="68" spans="2:88" ht="59.25" customHeight="1" thickBot="1">
      <c r="B68" s="562" t="s">
        <v>1</v>
      </c>
      <c r="C68" s="1089" t="s">
        <v>57</v>
      </c>
      <c r="D68" s="1090"/>
      <c r="E68" s="1090"/>
      <c r="F68" s="1090"/>
      <c r="G68" s="1091"/>
      <c r="H68" s="303"/>
      <c r="I68" s="303"/>
      <c r="J68" s="303"/>
      <c r="K68" s="303"/>
      <c r="L68" s="303"/>
      <c r="M68" s="303"/>
      <c r="N68" s="303"/>
      <c r="O68" s="303"/>
      <c r="P68" s="303"/>
      <c r="Q68" s="303"/>
      <c r="R68" s="303"/>
      <c r="S68" s="303"/>
      <c r="T68" s="303"/>
      <c r="U68" s="264"/>
      <c r="V68" s="264"/>
      <c r="W68" s="264"/>
      <c r="X68" s="264"/>
      <c r="Y68" s="73"/>
      <c r="Z68" s="73"/>
      <c r="AA68" s="73"/>
      <c r="AC68" s="72"/>
    </row>
    <row r="69" spans="2:88" ht="30.75" customHeight="1">
      <c r="B69" s="562" t="s">
        <v>3</v>
      </c>
      <c r="C69" s="1092">
        <v>2022</v>
      </c>
      <c r="D69" s="1093"/>
      <c r="E69" s="1093"/>
      <c r="F69" s="1093"/>
      <c r="G69" s="1094"/>
      <c r="H69" s="303"/>
      <c r="I69" s="303"/>
      <c r="J69" s="303"/>
      <c r="K69" s="303"/>
      <c r="L69" s="303"/>
      <c r="M69" s="303"/>
      <c r="N69" s="303"/>
      <c r="O69" s="303"/>
      <c r="P69" s="303"/>
      <c r="Q69" s="303"/>
      <c r="R69" s="303"/>
      <c r="S69" s="303"/>
      <c r="T69" s="303"/>
      <c r="U69" s="264"/>
      <c r="V69" s="264"/>
      <c r="W69" s="264"/>
      <c r="X69" s="264"/>
      <c r="Y69" s="73"/>
      <c r="Z69" s="73"/>
      <c r="AA69" s="73"/>
      <c r="AC69" s="72"/>
    </row>
    <row r="70" spans="2:88" ht="42" customHeight="1">
      <c r="B70" s="563" t="s">
        <v>4</v>
      </c>
      <c r="C70" s="1155">
        <v>44592</v>
      </c>
      <c r="D70" s="1156"/>
      <c r="E70" s="1156"/>
      <c r="F70" s="1156"/>
      <c r="G70" s="1157"/>
      <c r="H70" s="303"/>
      <c r="I70" s="303"/>
      <c r="J70" s="303"/>
      <c r="K70" s="303"/>
      <c r="L70" s="303"/>
      <c r="M70" s="303"/>
      <c r="N70" s="303"/>
      <c r="O70" s="303"/>
      <c r="P70" s="303"/>
      <c r="Q70" s="303"/>
      <c r="R70" s="303"/>
      <c r="S70" s="303"/>
      <c r="T70" s="303"/>
      <c r="U70" s="267"/>
      <c r="V70" s="267"/>
      <c r="W70" s="267"/>
      <c r="X70" s="267"/>
      <c r="Y70" s="73"/>
      <c r="Z70" s="73"/>
      <c r="AA70" s="73"/>
      <c r="AC70" s="72"/>
    </row>
    <row r="71" spans="2:88" ht="20.25" customHeight="1">
      <c r="B71" s="1192" t="s">
        <v>1172</v>
      </c>
      <c r="C71" s="1194" t="s">
        <v>1173</v>
      </c>
      <c r="D71" s="1195"/>
      <c r="E71" s="1195"/>
      <c r="F71" s="1195"/>
      <c r="G71" s="1196"/>
      <c r="H71" s="303"/>
      <c r="I71" s="303"/>
      <c r="J71" s="303"/>
      <c r="K71" s="303"/>
      <c r="L71" s="303"/>
      <c r="M71" s="303"/>
      <c r="N71" s="303"/>
      <c r="O71" s="303"/>
      <c r="P71" s="303"/>
      <c r="Q71" s="303"/>
      <c r="R71" s="303"/>
      <c r="S71" s="303"/>
      <c r="T71" s="303"/>
      <c r="U71" s="303"/>
      <c r="V71" s="303"/>
      <c r="W71" s="303"/>
      <c r="X71" s="303"/>
      <c r="Y71" s="73"/>
      <c r="Z71" s="73"/>
      <c r="AA71" s="73"/>
      <c r="AC71" s="72"/>
    </row>
    <row r="72" spans="2:88" ht="14.25" customHeight="1">
      <c r="B72" s="1193"/>
      <c r="C72" s="1197"/>
      <c r="D72" s="1198"/>
      <c r="E72" s="1198"/>
      <c r="F72" s="1198"/>
      <c r="G72" s="1199"/>
      <c r="H72" s="303"/>
      <c r="I72" s="303"/>
      <c r="J72" s="303"/>
      <c r="K72" s="303"/>
      <c r="L72" s="303"/>
      <c r="M72" s="303"/>
      <c r="N72" s="303"/>
      <c r="O72" s="303"/>
      <c r="P72" s="303"/>
      <c r="Q72" s="303"/>
      <c r="R72" s="303"/>
      <c r="S72" s="303"/>
      <c r="T72" s="303"/>
      <c r="U72" s="303"/>
      <c r="V72" s="303"/>
      <c r="W72" s="303"/>
      <c r="X72" s="303"/>
      <c r="Y72" s="73"/>
      <c r="Z72" s="73"/>
      <c r="AA72" s="73"/>
      <c r="AC72" s="72"/>
    </row>
    <row r="73" spans="2:88" ht="51" customHeight="1">
      <c r="B73" s="1158" t="s">
        <v>483</v>
      </c>
      <c r="C73" s="1159"/>
      <c r="D73" s="1159"/>
      <c r="E73" s="1159"/>
      <c r="F73" s="1159"/>
      <c r="G73" s="1160"/>
      <c r="H73" s="303"/>
      <c r="I73" s="303"/>
      <c r="J73" s="303"/>
      <c r="K73" s="303"/>
      <c r="L73" s="303"/>
      <c r="M73" s="303"/>
      <c r="N73" s="303"/>
      <c r="O73" s="303"/>
      <c r="P73" s="303"/>
      <c r="Q73" s="303"/>
      <c r="R73" s="303"/>
      <c r="S73" s="303"/>
      <c r="T73" s="303"/>
      <c r="U73" s="303"/>
      <c r="V73" s="303"/>
      <c r="W73" s="303"/>
      <c r="X73" s="303"/>
      <c r="Y73" s="303"/>
      <c r="Z73" s="73"/>
      <c r="AA73" s="73"/>
      <c r="AC73" s="72"/>
    </row>
    <row r="74" spans="2:88" ht="45" customHeight="1">
      <c r="B74" s="563" t="s">
        <v>61</v>
      </c>
      <c r="C74" s="1161" t="s">
        <v>484</v>
      </c>
      <c r="D74" s="1162"/>
      <c r="E74" s="1162"/>
      <c r="F74" s="1162"/>
      <c r="G74" s="1163"/>
      <c r="H74" s="303"/>
      <c r="I74" s="303"/>
      <c r="J74" s="303"/>
      <c r="K74" s="303"/>
      <c r="L74" s="303"/>
      <c r="M74" s="303"/>
      <c r="N74" s="303"/>
      <c r="O74" s="303"/>
      <c r="P74" s="303"/>
      <c r="Q74" s="303"/>
      <c r="R74" s="303"/>
      <c r="S74" s="317"/>
      <c r="T74" s="317"/>
      <c r="U74" s="317"/>
      <c r="V74" s="317"/>
      <c r="W74" s="317"/>
      <c r="X74" s="317"/>
      <c r="Y74" s="73"/>
      <c r="Z74" s="73"/>
      <c r="AA74" s="73"/>
      <c r="AC74" s="72"/>
    </row>
    <row r="75" spans="2:88" ht="45.75" customHeight="1">
      <c r="B75" s="563" t="s">
        <v>12</v>
      </c>
      <c r="C75" s="1161" t="s">
        <v>485</v>
      </c>
      <c r="D75" s="1162"/>
      <c r="E75" s="1162"/>
      <c r="F75" s="1162"/>
      <c r="G75" s="1163"/>
      <c r="H75" s="303"/>
      <c r="I75" s="303"/>
      <c r="J75" s="303"/>
      <c r="K75" s="303"/>
      <c r="L75" s="303"/>
      <c r="M75" s="303"/>
      <c r="N75" s="303"/>
      <c r="O75" s="303"/>
      <c r="P75" s="303"/>
      <c r="Q75" s="303"/>
      <c r="R75" s="303"/>
      <c r="S75" s="317"/>
      <c r="T75" s="317"/>
      <c r="U75" s="317"/>
      <c r="V75" s="317"/>
      <c r="W75" s="317"/>
      <c r="X75" s="317"/>
      <c r="Y75" s="73"/>
      <c r="Z75" s="73"/>
      <c r="AA75" s="73"/>
      <c r="AC75" s="72"/>
    </row>
    <row r="76" spans="2:88" ht="62.25" customHeight="1" thickBot="1">
      <c r="B76" s="271" t="s">
        <v>323</v>
      </c>
      <c r="C76" s="1164" t="s">
        <v>64</v>
      </c>
      <c r="D76" s="1165"/>
      <c r="E76" s="1165"/>
      <c r="F76" s="1165"/>
      <c r="G76" s="1166"/>
      <c r="H76" s="303"/>
      <c r="I76" s="303"/>
      <c r="J76" s="303"/>
      <c r="K76" s="303"/>
      <c r="L76" s="303"/>
      <c r="M76" s="303"/>
      <c r="N76" s="303"/>
      <c r="O76" s="303"/>
      <c r="P76" s="303"/>
      <c r="Q76" s="303"/>
      <c r="R76" s="303"/>
      <c r="S76" s="317"/>
      <c r="T76" s="317"/>
      <c r="U76" s="317"/>
      <c r="V76" s="317"/>
      <c r="W76" s="317"/>
      <c r="X76" s="317"/>
      <c r="Y76" s="73"/>
      <c r="Z76" s="73"/>
      <c r="AA76" s="73"/>
      <c r="AB76" s="73"/>
      <c r="AC76" s="73"/>
      <c r="AD76" s="73"/>
      <c r="AE76" s="73"/>
      <c r="AF76" s="73"/>
      <c r="AG76" s="73"/>
      <c r="AH76" s="73"/>
      <c r="AI76" s="73"/>
      <c r="AJ76" s="73"/>
    </row>
    <row r="77" spans="2:88" ht="52.5" customHeight="1" thickBot="1">
      <c r="B77" s="1167"/>
      <c r="C77" s="1167"/>
      <c r="D77" s="1167"/>
      <c r="E77" s="1167"/>
      <c r="F77" s="1167"/>
      <c r="G77" s="1167"/>
      <c r="H77" s="301"/>
      <c r="I77" s="303"/>
      <c r="J77" s="303"/>
      <c r="K77" s="303"/>
      <c r="L77" s="303"/>
      <c r="M77" s="303"/>
      <c r="N77" s="303"/>
      <c r="O77" s="303"/>
      <c r="P77" s="303"/>
      <c r="Q77" s="303"/>
      <c r="R77" s="303"/>
      <c r="S77" s="73"/>
      <c r="T77" s="73"/>
      <c r="U77" s="73"/>
      <c r="V77" s="73"/>
      <c r="W77" s="73"/>
      <c r="X77" s="73"/>
      <c r="Y77" s="73"/>
      <c r="Z77" s="1524" t="s">
        <v>339</v>
      </c>
      <c r="AA77" s="1172"/>
      <c r="AB77" s="1172"/>
      <c r="AC77" s="1525"/>
      <c r="AD77" s="372"/>
      <c r="AE77" s="1471" t="s">
        <v>340</v>
      </c>
      <c r="AF77" s="1472"/>
      <c r="AG77" s="1472"/>
      <c r="AH77" s="1472"/>
      <c r="AI77" s="1472"/>
      <c r="AJ77" s="1472"/>
      <c r="AK77" s="1472"/>
      <c r="AL77" s="1472"/>
      <c r="AM77" s="1472"/>
      <c r="AN77" s="1472"/>
      <c r="AO77" s="1472"/>
      <c r="AP77" s="1472"/>
      <c r="AQ77" s="1472"/>
      <c r="AR77" s="1472"/>
      <c r="AS77" s="1472"/>
      <c r="AT77" s="1472"/>
      <c r="AU77" s="1472"/>
      <c r="AV77" s="1472"/>
      <c r="AW77" s="1472"/>
      <c r="AX77" s="1472"/>
      <c r="AY77" s="1472"/>
      <c r="AZ77" s="1472"/>
      <c r="BA77" s="1472"/>
      <c r="BB77" s="1217" t="s">
        <v>341</v>
      </c>
      <c r="BC77" s="1218"/>
      <c r="BD77" s="1218"/>
      <c r="BE77" s="1219"/>
      <c r="BF77" s="373"/>
      <c r="BG77" s="1471" t="s">
        <v>1147</v>
      </c>
      <c r="BH77" s="1472"/>
      <c r="BI77" s="1472"/>
      <c r="BJ77" s="1472"/>
      <c r="BK77" s="1472"/>
      <c r="BL77" s="1472"/>
      <c r="BM77" s="1472"/>
      <c r="BN77" s="1472"/>
      <c r="BO77" s="1472"/>
      <c r="BP77" s="1472"/>
      <c r="BQ77" s="1472"/>
      <c r="BR77" s="1472"/>
      <c r="BS77" s="1472"/>
      <c r="BT77" s="1472"/>
      <c r="BU77" s="1472"/>
      <c r="BV77" s="1472"/>
      <c r="BW77" s="1472"/>
      <c r="BX77" s="1472"/>
      <c r="BY77" s="1472"/>
      <c r="BZ77" s="1472"/>
      <c r="CA77" s="1472"/>
      <c r="CB77" s="1472"/>
      <c r="CC77" s="1472"/>
      <c r="CD77" s="72"/>
      <c r="CE77" s="1021" t="s">
        <v>1150</v>
      </c>
      <c r="CF77" s="1022"/>
      <c r="CG77" s="1022"/>
      <c r="CH77" s="1023"/>
    </row>
    <row r="78" spans="2:88" ht="48.75" customHeight="1">
      <c r="B78" s="1030" t="s">
        <v>486</v>
      </c>
      <c r="C78" s="1168" t="s">
        <v>487</v>
      </c>
      <c r="D78" s="1031" t="s">
        <v>488</v>
      </c>
      <c r="E78" s="1031" t="s">
        <v>489</v>
      </c>
      <c r="F78" s="1031" t="s">
        <v>490</v>
      </c>
      <c r="G78" s="1171" t="s">
        <v>491</v>
      </c>
      <c r="H78" s="1172"/>
      <c r="I78" s="1504" t="s">
        <v>492</v>
      </c>
      <c r="J78" s="1505"/>
      <c r="K78" s="1510" t="s">
        <v>23</v>
      </c>
      <c r="L78" s="1512" t="s">
        <v>342</v>
      </c>
      <c r="M78" s="1123" t="s">
        <v>343</v>
      </c>
      <c r="N78" s="1218"/>
      <c r="O78" s="1218"/>
      <c r="P78" s="1516" t="s">
        <v>344</v>
      </c>
      <c r="Q78" s="1516" t="s">
        <v>345</v>
      </c>
      <c r="R78" s="1516"/>
      <c r="S78" s="1518" t="s">
        <v>346</v>
      </c>
      <c r="T78" s="1519"/>
      <c r="U78" s="1519"/>
      <c r="V78" s="1519"/>
      <c r="W78" s="1519"/>
      <c r="X78" s="1519"/>
      <c r="Y78" s="1519"/>
      <c r="Z78" s="1308" t="s">
        <v>347</v>
      </c>
      <c r="AA78" s="1279"/>
      <c r="AB78" s="1280" t="s">
        <v>348</v>
      </c>
      <c r="AC78" s="1141" t="s">
        <v>349</v>
      </c>
      <c r="AD78" s="369"/>
      <c r="AE78" s="1473" t="s">
        <v>23</v>
      </c>
      <c r="AF78" s="1474" t="s">
        <v>342</v>
      </c>
      <c r="AG78" s="1474" t="s">
        <v>343</v>
      </c>
      <c r="AH78" s="1474"/>
      <c r="AI78" s="1474"/>
      <c r="AJ78" s="1474"/>
      <c r="AK78" s="1474"/>
      <c r="AL78" s="1474"/>
      <c r="AM78" s="1036" t="s">
        <v>344</v>
      </c>
      <c r="AN78" s="1036"/>
      <c r="AO78" s="1036" t="s">
        <v>345</v>
      </c>
      <c r="AP78" s="1036"/>
      <c r="AQ78" s="1036"/>
      <c r="AR78" s="1036"/>
      <c r="AS78" s="1036"/>
      <c r="AT78" s="1036"/>
      <c r="AU78" s="1036" t="s">
        <v>346</v>
      </c>
      <c r="AV78" s="1036"/>
      <c r="AW78" s="1036"/>
      <c r="AX78" s="1036"/>
      <c r="AY78" s="1036"/>
      <c r="AZ78" s="1036"/>
      <c r="BA78" s="1036"/>
      <c r="BB78" s="1214" t="s">
        <v>350</v>
      </c>
      <c r="BC78" s="1215"/>
      <c r="BD78" s="1212" t="s">
        <v>348</v>
      </c>
      <c r="BE78" s="1216" t="s">
        <v>349</v>
      </c>
      <c r="BF78" s="369"/>
      <c r="BG78" s="1473" t="s">
        <v>23</v>
      </c>
      <c r="BH78" s="1474" t="s">
        <v>342</v>
      </c>
      <c r="BI78" s="1474" t="s">
        <v>343</v>
      </c>
      <c r="BJ78" s="1474"/>
      <c r="BK78" s="1474"/>
      <c r="BL78" s="1474"/>
      <c r="BM78" s="1474"/>
      <c r="BN78" s="1474"/>
      <c r="BO78" s="1036" t="s">
        <v>344</v>
      </c>
      <c r="BP78" s="1036"/>
      <c r="BQ78" s="1036" t="s">
        <v>345</v>
      </c>
      <c r="BR78" s="1036"/>
      <c r="BS78" s="1036"/>
      <c r="BT78" s="1036"/>
      <c r="BU78" s="1036"/>
      <c r="BV78" s="1036"/>
      <c r="BW78" s="1036" t="s">
        <v>346</v>
      </c>
      <c r="BX78" s="1036"/>
      <c r="BY78" s="1036"/>
      <c r="BZ78" s="1036"/>
      <c r="CA78" s="1036"/>
      <c r="CB78" s="1036"/>
      <c r="CC78" s="1036"/>
      <c r="CD78" s="72"/>
      <c r="CE78" s="1308" t="s">
        <v>351</v>
      </c>
      <c r="CF78" s="1309"/>
      <c r="CG78" s="1151" t="s">
        <v>348</v>
      </c>
      <c r="CH78" s="1280" t="s">
        <v>349</v>
      </c>
      <c r="CI78" s="1143" t="s">
        <v>352</v>
      </c>
      <c r="CJ78" s="1144"/>
    </row>
    <row r="79" spans="2:88" ht="57" customHeight="1" thickBot="1">
      <c r="B79" s="1121"/>
      <c r="C79" s="1169"/>
      <c r="D79" s="1122"/>
      <c r="E79" s="1122"/>
      <c r="F79" s="1122"/>
      <c r="G79" s="1173"/>
      <c r="H79" s="1174"/>
      <c r="I79" s="1506"/>
      <c r="J79" s="1507"/>
      <c r="K79" s="1511"/>
      <c r="L79" s="1513"/>
      <c r="M79" s="1514" t="s">
        <v>353</v>
      </c>
      <c r="N79" s="1515"/>
      <c r="O79" s="433" t="s">
        <v>354</v>
      </c>
      <c r="P79" s="1517"/>
      <c r="Q79" s="1517"/>
      <c r="R79" s="1517"/>
      <c r="S79" s="1520"/>
      <c r="T79" s="1521"/>
      <c r="U79" s="1521"/>
      <c r="V79" s="1521"/>
      <c r="W79" s="1521"/>
      <c r="X79" s="1521"/>
      <c r="Y79" s="1521"/>
      <c r="Z79" s="375" t="s">
        <v>355</v>
      </c>
      <c r="AA79" s="346" t="s">
        <v>356</v>
      </c>
      <c r="AB79" s="1130"/>
      <c r="AC79" s="1142"/>
      <c r="AD79" s="369"/>
      <c r="AE79" s="1121"/>
      <c r="AF79" s="1122"/>
      <c r="AG79" s="974" t="s">
        <v>353</v>
      </c>
      <c r="AH79" s="974"/>
      <c r="AI79" s="974"/>
      <c r="AJ79" s="974" t="s">
        <v>354</v>
      </c>
      <c r="AK79" s="974"/>
      <c r="AL79" s="974"/>
      <c r="AM79" s="964"/>
      <c r="AN79" s="964"/>
      <c r="AO79" s="964"/>
      <c r="AP79" s="964"/>
      <c r="AQ79" s="964"/>
      <c r="AR79" s="964"/>
      <c r="AS79" s="964"/>
      <c r="AT79" s="964"/>
      <c r="AU79" s="964"/>
      <c r="AV79" s="964"/>
      <c r="AW79" s="964"/>
      <c r="AX79" s="964"/>
      <c r="AY79" s="964"/>
      <c r="AZ79" s="964"/>
      <c r="BA79" s="964"/>
      <c r="BB79" s="375" t="s">
        <v>355</v>
      </c>
      <c r="BC79" s="346" t="s">
        <v>356</v>
      </c>
      <c r="BD79" s="1130"/>
      <c r="BE79" s="1043"/>
      <c r="BF79" s="369"/>
      <c r="BG79" s="1121"/>
      <c r="BH79" s="1122"/>
      <c r="BI79" s="974" t="s">
        <v>353</v>
      </c>
      <c r="BJ79" s="974"/>
      <c r="BK79" s="974"/>
      <c r="BL79" s="974" t="s">
        <v>354</v>
      </c>
      <c r="BM79" s="974"/>
      <c r="BN79" s="974"/>
      <c r="BO79" s="964"/>
      <c r="BP79" s="964"/>
      <c r="BQ79" s="964"/>
      <c r="BR79" s="964"/>
      <c r="BS79" s="964"/>
      <c r="BT79" s="964"/>
      <c r="BU79" s="964"/>
      <c r="BV79" s="964"/>
      <c r="BW79" s="964"/>
      <c r="BX79" s="964"/>
      <c r="BY79" s="964"/>
      <c r="BZ79" s="964"/>
      <c r="CA79" s="964"/>
      <c r="CB79" s="964"/>
      <c r="CC79" s="964"/>
      <c r="CD79" s="72"/>
      <c r="CE79" s="375" t="s">
        <v>355</v>
      </c>
      <c r="CF79" s="346" t="s">
        <v>356</v>
      </c>
      <c r="CG79" s="1130"/>
      <c r="CH79" s="1130"/>
      <c r="CI79" s="347" t="s">
        <v>357</v>
      </c>
      <c r="CJ79" s="348" t="s">
        <v>1151</v>
      </c>
    </row>
    <row r="80" spans="2:88" ht="387" customHeight="1" thickBot="1">
      <c r="B80" s="319" t="s">
        <v>493</v>
      </c>
      <c r="C80" s="318" t="s">
        <v>494</v>
      </c>
      <c r="D80" s="318" t="s">
        <v>495</v>
      </c>
      <c r="E80" s="320" t="s">
        <v>496</v>
      </c>
      <c r="F80" s="320" t="s">
        <v>497</v>
      </c>
      <c r="G80" s="1175" t="s">
        <v>498</v>
      </c>
      <c r="H80" s="1176"/>
      <c r="I80" s="1508" t="s">
        <v>499</v>
      </c>
      <c r="J80" s="1509"/>
      <c r="K80" s="427" t="s">
        <v>500</v>
      </c>
      <c r="L80" s="321" t="s">
        <v>361</v>
      </c>
      <c r="M80" s="1137">
        <v>1</v>
      </c>
      <c r="N80" s="1138"/>
      <c r="O80" s="434" t="s">
        <v>367</v>
      </c>
      <c r="P80" s="1522" t="s">
        <v>401</v>
      </c>
      <c r="Q80" s="1523"/>
      <c r="R80" s="1523"/>
      <c r="S80" s="1523"/>
      <c r="T80" s="1523"/>
      <c r="U80" s="1523"/>
      <c r="V80" s="1523"/>
      <c r="W80" s="1523"/>
      <c r="X80" s="1523"/>
      <c r="Y80" s="1523"/>
      <c r="Z80" s="354" t="s">
        <v>367</v>
      </c>
      <c r="AA80" s="354" t="s">
        <v>367</v>
      </c>
      <c r="AB80" s="355" t="s">
        <v>367</v>
      </c>
      <c r="AC80" s="435" t="s">
        <v>501</v>
      </c>
      <c r="AD80" s="371"/>
      <c r="AE80" s="377" t="s">
        <v>500</v>
      </c>
      <c r="AF80" s="432" t="s">
        <v>361</v>
      </c>
      <c r="AG80" s="1483">
        <v>1</v>
      </c>
      <c r="AH80" s="1483"/>
      <c r="AI80" s="1483"/>
      <c r="AJ80" s="1484"/>
      <c r="AK80" s="1484"/>
      <c r="AL80" s="1484"/>
      <c r="AM80" s="1485" t="s">
        <v>401</v>
      </c>
      <c r="AN80" s="1485"/>
      <c r="AO80" s="1485"/>
      <c r="AP80" s="1485"/>
      <c r="AQ80" s="1485"/>
      <c r="AR80" s="1485"/>
      <c r="AS80" s="1485"/>
      <c r="AT80" s="1485"/>
      <c r="AU80" s="1485"/>
      <c r="AV80" s="1485"/>
      <c r="AW80" s="1485"/>
      <c r="AX80" s="1485"/>
      <c r="AY80" s="1485"/>
      <c r="AZ80" s="1485"/>
      <c r="BA80" s="1485"/>
      <c r="BB80" s="747" t="s">
        <v>367</v>
      </c>
      <c r="BC80" s="651" t="s">
        <v>367</v>
      </c>
      <c r="BD80" s="651" t="s">
        <v>367</v>
      </c>
      <c r="BE80" s="748" t="s">
        <v>401</v>
      </c>
      <c r="BF80" s="371"/>
      <c r="BG80" s="739" t="s">
        <v>500</v>
      </c>
      <c r="BH80" s="740" t="s">
        <v>361</v>
      </c>
      <c r="BI80" s="953">
        <v>1</v>
      </c>
      <c r="BJ80" s="953"/>
      <c r="BK80" s="953"/>
      <c r="BL80" s="984">
        <v>1</v>
      </c>
      <c r="BM80" s="984"/>
      <c r="BN80" s="984"/>
      <c r="BO80" s="1475" t="s">
        <v>1267</v>
      </c>
      <c r="BP80" s="995"/>
      <c r="BQ80" s="1475" t="s">
        <v>1326</v>
      </c>
      <c r="BR80" s="994"/>
      <c r="BS80" s="994"/>
      <c r="BT80" s="994"/>
      <c r="BU80" s="994"/>
      <c r="BV80" s="995"/>
      <c r="BW80" s="1476" t="s">
        <v>1149</v>
      </c>
      <c r="BX80" s="994"/>
      <c r="BY80" s="994"/>
      <c r="BZ80" s="994"/>
      <c r="CA80" s="994"/>
      <c r="CB80" s="994"/>
      <c r="CC80" s="995"/>
      <c r="CD80" s="741"/>
      <c r="CE80" s="2337">
        <v>1</v>
      </c>
      <c r="CF80" s="647">
        <v>1</v>
      </c>
      <c r="CG80" s="647">
        <v>1</v>
      </c>
      <c r="CH80" s="2338" t="s">
        <v>1191</v>
      </c>
      <c r="CI80" s="436">
        <v>1</v>
      </c>
      <c r="CJ80" s="745">
        <v>1</v>
      </c>
    </row>
    <row r="82" spans="26:44" hidden="1">
      <c r="Z82" s="324"/>
      <c r="AA82" s="325"/>
      <c r="AB82" s="325"/>
      <c r="AC82" s="326"/>
      <c r="AD82" s="325"/>
      <c r="AE82" s="325"/>
      <c r="AF82" s="325"/>
      <c r="AG82" s="325"/>
      <c r="AH82" s="325"/>
      <c r="AI82" s="325"/>
      <c r="AJ82" s="325"/>
      <c r="AK82" s="325"/>
      <c r="AL82" s="325"/>
      <c r="AM82" s="325"/>
      <c r="AN82" s="325"/>
      <c r="AO82" s="325"/>
      <c r="AP82" s="325"/>
      <c r="AQ82" s="325"/>
      <c r="AR82" s="327"/>
    </row>
    <row r="83" spans="26:44" ht="18.75" hidden="1" thickBot="1">
      <c r="Z83" s="328"/>
      <c r="AA83" s="1139" t="s">
        <v>502</v>
      </c>
      <c r="AB83" s="1139"/>
      <c r="AC83" s="1140" t="s">
        <v>503</v>
      </c>
      <c r="AD83" s="1140"/>
      <c r="AE83" s="1140"/>
      <c r="AF83" s="1140"/>
      <c r="AG83" s="1140"/>
      <c r="AH83" s="1140"/>
      <c r="AI83" s="1140"/>
      <c r="AJ83" s="323"/>
      <c r="AK83" s="323"/>
      <c r="AL83" s="323"/>
      <c r="AM83" s="323"/>
      <c r="AN83" s="323"/>
      <c r="AO83" s="323"/>
      <c r="AP83" s="323"/>
      <c r="AQ83" s="323"/>
      <c r="AR83" s="329"/>
    </row>
    <row r="84" spans="26:44" ht="18.75" hidden="1" thickBot="1">
      <c r="Z84" s="328"/>
      <c r="AA84" s="323"/>
      <c r="AB84" s="323"/>
      <c r="AC84" s="323"/>
      <c r="AD84" s="323"/>
      <c r="AE84" s="323"/>
      <c r="AF84" s="323"/>
      <c r="AG84" s="323"/>
      <c r="AH84" s="323"/>
      <c r="AI84" s="323"/>
      <c r="AJ84" s="323"/>
      <c r="AK84" s="323"/>
      <c r="AL84" s="1139" t="s">
        <v>504</v>
      </c>
      <c r="AM84" s="1139"/>
      <c r="AN84" s="1140" t="s">
        <v>505</v>
      </c>
      <c r="AO84" s="1140"/>
      <c r="AP84" s="1140"/>
      <c r="AQ84" s="323"/>
      <c r="AR84" s="329"/>
    </row>
    <row r="85" spans="26:44" ht="18.75" hidden="1" thickBot="1">
      <c r="Z85" s="328"/>
      <c r="AA85" s="1139" t="s">
        <v>506</v>
      </c>
      <c r="AB85" s="1139"/>
      <c r="AC85" s="1140" t="s">
        <v>507</v>
      </c>
      <c r="AD85" s="1140"/>
      <c r="AE85" s="1140"/>
      <c r="AF85" s="1140"/>
      <c r="AG85" s="1140"/>
      <c r="AH85" s="1140"/>
      <c r="AI85" s="1140"/>
      <c r="AJ85" s="323"/>
      <c r="AK85" s="323"/>
      <c r="AL85" s="1139"/>
      <c r="AM85" s="1139"/>
      <c r="AN85" s="1140"/>
      <c r="AO85" s="1140"/>
      <c r="AP85" s="1140"/>
      <c r="AQ85" s="323"/>
      <c r="AR85" s="329"/>
    </row>
    <row r="86" spans="26:44" ht="7.5" hidden="1" customHeight="1" thickBot="1">
      <c r="Z86" s="328"/>
      <c r="AA86" s="1139"/>
      <c r="AB86" s="1139"/>
      <c r="AC86" s="1140"/>
      <c r="AD86" s="1140"/>
      <c r="AE86" s="1140"/>
      <c r="AF86" s="1140"/>
      <c r="AG86" s="1140"/>
      <c r="AH86" s="1140"/>
      <c r="AI86" s="1140"/>
      <c r="AJ86" s="323"/>
      <c r="AK86" s="323"/>
      <c r="AL86" s="323"/>
      <c r="AM86" s="323"/>
      <c r="AN86" s="323"/>
      <c r="AO86" s="323"/>
      <c r="AP86" s="323"/>
      <c r="AQ86" s="323"/>
      <c r="AR86" s="329"/>
    </row>
    <row r="87" spans="26:44" ht="18.75" hidden="1" thickBot="1">
      <c r="Z87" s="328"/>
      <c r="AA87" s="323"/>
      <c r="AB87" s="323"/>
      <c r="AC87" s="323"/>
      <c r="AD87" s="323"/>
      <c r="AE87" s="323"/>
      <c r="AF87" s="323"/>
      <c r="AG87" s="323"/>
      <c r="AH87" s="323"/>
      <c r="AI87" s="323"/>
      <c r="AJ87" s="323"/>
      <c r="AK87" s="323"/>
      <c r="AL87" s="1139" t="s">
        <v>508</v>
      </c>
      <c r="AM87" s="1139"/>
      <c r="AN87" s="1140" t="s">
        <v>509</v>
      </c>
      <c r="AO87" s="1140"/>
      <c r="AP87" s="1140"/>
      <c r="AQ87" s="323"/>
      <c r="AR87" s="329"/>
    </row>
    <row r="88" spans="26:44" ht="9.75" hidden="1" customHeight="1" thickBot="1">
      <c r="Z88" s="328"/>
      <c r="AA88" s="1139" t="s">
        <v>510</v>
      </c>
      <c r="AB88" s="1139"/>
      <c r="AC88" s="1140" t="s">
        <v>511</v>
      </c>
      <c r="AD88" s="1140"/>
      <c r="AE88" s="1140"/>
      <c r="AF88" s="1140"/>
      <c r="AG88" s="1140"/>
      <c r="AH88" s="1140"/>
      <c r="AI88" s="1140"/>
      <c r="AJ88" s="323"/>
      <c r="AK88" s="323"/>
      <c r="AL88" s="1139"/>
      <c r="AM88" s="1139"/>
      <c r="AN88" s="1140"/>
      <c r="AO88" s="1140"/>
      <c r="AP88" s="1140"/>
      <c r="AQ88" s="323"/>
      <c r="AR88" s="329"/>
    </row>
    <row r="89" spans="26:44" ht="11.25" hidden="1" customHeight="1" thickBot="1">
      <c r="Z89" s="328"/>
      <c r="AA89" s="1139"/>
      <c r="AB89" s="1139"/>
      <c r="AC89" s="1140"/>
      <c r="AD89" s="1140"/>
      <c r="AE89" s="1140"/>
      <c r="AF89" s="1140"/>
      <c r="AG89" s="1140"/>
      <c r="AH89" s="1140"/>
      <c r="AI89" s="1140"/>
      <c r="AJ89" s="323"/>
      <c r="AK89" s="323"/>
      <c r="AL89" s="1145" t="s">
        <v>512</v>
      </c>
      <c r="AM89" s="1145"/>
      <c r="AN89" s="1145"/>
      <c r="AO89" s="1145"/>
      <c r="AP89" s="1145"/>
      <c r="AQ89" s="323"/>
      <c r="AR89" s="329"/>
    </row>
    <row r="90" spans="26:44" ht="15" hidden="1" customHeight="1" thickBot="1">
      <c r="Z90" s="328"/>
      <c r="AA90" s="323"/>
      <c r="AB90" s="323"/>
      <c r="AC90" s="323"/>
      <c r="AD90" s="323"/>
      <c r="AE90" s="323"/>
      <c r="AF90" s="323"/>
      <c r="AG90" s="323"/>
      <c r="AH90" s="323"/>
      <c r="AI90" s="323"/>
      <c r="AJ90" s="323"/>
      <c r="AK90" s="323"/>
      <c r="AL90" s="1145"/>
      <c r="AM90" s="1145"/>
      <c r="AN90" s="1145"/>
      <c r="AO90" s="1145"/>
      <c r="AP90" s="1145"/>
      <c r="AQ90" s="323"/>
      <c r="AR90" s="329"/>
    </row>
    <row r="91" spans="26:44" ht="19.5" hidden="1" customHeight="1" thickBot="1">
      <c r="Z91" s="328"/>
      <c r="AA91" s="1139" t="s">
        <v>513</v>
      </c>
      <c r="AB91" s="1139"/>
      <c r="AC91" s="1140" t="s">
        <v>514</v>
      </c>
      <c r="AD91" s="1140"/>
      <c r="AE91" s="1140"/>
      <c r="AF91" s="1140"/>
      <c r="AG91" s="1140"/>
      <c r="AH91" s="1140"/>
      <c r="AI91" s="1140"/>
      <c r="AJ91" s="323"/>
      <c r="AK91" s="323"/>
      <c r="AL91" s="1145"/>
      <c r="AM91" s="1145"/>
      <c r="AN91" s="1145"/>
      <c r="AO91" s="1145"/>
      <c r="AP91" s="1145"/>
      <c r="AQ91" s="323"/>
      <c r="AR91" s="329"/>
    </row>
    <row r="92" spans="26:44" hidden="1">
      <c r="Z92" s="328"/>
      <c r="AA92" s="1145" t="s">
        <v>512</v>
      </c>
      <c r="AB92" s="1145"/>
      <c r="AC92" s="1145"/>
      <c r="AD92" s="1145"/>
      <c r="AE92" s="1145"/>
      <c r="AF92" s="1145"/>
      <c r="AG92" s="1145"/>
      <c r="AH92" s="1145"/>
      <c r="AI92" s="1145"/>
      <c r="AJ92" s="1145"/>
      <c r="AK92" s="1145"/>
      <c r="AL92" s="1145"/>
      <c r="AM92" s="1145"/>
      <c r="AN92" s="1145"/>
      <c r="AO92" s="1145"/>
      <c r="AP92" s="1145"/>
      <c r="AQ92" s="323"/>
      <c r="AR92" s="329"/>
    </row>
    <row r="93" spans="26:44" ht="18.75" hidden="1" customHeight="1" thickBot="1">
      <c r="Z93" s="328"/>
      <c r="AA93" s="1147" t="s">
        <v>67</v>
      </c>
      <c r="AB93" s="1148"/>
      <c r="AC93" s="1148"/>
      <c r="AD93" s="1149"/>
      <c r="AE93" s="1147" t="s">
        <v>68</v>
      </c>
      <c r="AF93" s="1148"/>
      <c r="AG93" s="1148"/>
      <c r="AH93" s="1148"/>
      <c r="AI93" s="1148"/>
      <c r="AJ93" s="1148"/>
      <c r="AK93" s="1148"/>
      <c r="AL93" s="1148"/>
      <c r="AM93" s="1149"/>
      <c r="AN93" s="1147" t="s">
        <v>69</v>
      </c>
      <c r="AO93" s="1148"/>
      <c r="AP93" s="1148"/>
      <c r="AQ93" s="1149"/>
      <c r="AR93" s="329"/>
    </row>
    <row r="94" spans="26:44" ht="49.5" hidden="1" customHeight="1" thickBot="1">
      <c r="Z94" s="328"/>
      <c r="AA94" s="614" t="s">
        <v>70</v>
      </c>
      <c r="AB94" s="614" t="s">
        <v>71</v>
      </c>
      <c r="AC94" s="614" t="s">
        <v>72</v>
      </c>
      <c r="AD94" s="614" t="s">
        <v>73</v>
      </c>
      <c r="AE94" s="614" t="s">
        <v>74</v>
      </c>
      <c r="AF94" s="614"/>
      <c r="AG94" s="614" t="s">
        <v>515</v>
      </c>
      <c r="AH94" s="1150" t="s">
        <v>516</v>
      </c>
      <c r="AI94" s="1150"/>
      <c r="AJ94" s="1150" t="s">
        <v>75</v>
      </c>
      <c r="AK94" s="1150"/>
      <c r="AL94" s="1150" t="s">
        <v>76</v>
      </c>
      <c r="AM94" s="1150"/>
      <c r="AN94" s="614" t="s">
        <v>77</v>
      </c>
      <c r="AO94" s="614" t="s">
        <v>78</v>
      </c>
      <c r="AP94" s="614" t="s">
        <v>79</v>
      </c>
      <c r="AQ94" s="614" t="s">
        <v>80</v>
      </c>
      <c r="AR94" s="330"/>
    </row>
    <row r="95" spans="26:44" ht="165.75" hidden="1" thickBot="1">
      <c r="Z95" s="328"/>
      <c r="AA95" s="615" t="s">
        <v>81</v>
      </c>
      <c r="AB95" s="616" t="s">
        <v>517</v>
      </c>
      <c r="AC95" s="615" t="s">
        <v>518</v>
      </c>
      <c r="AD95" s="615" t="s">
        <v>84</v>
      </c>
      <c r="AE95" s="615" t="s">
        <v>519</v>
      </c>
      <c r="AF95" s="615"/>
      <c r="AG95" s="615" t="s">
        <v>520</v>
      </c>
      <c r="AH95" s="1146" t="s">
        <v>521</v>
      </c>
      <c r="AI95" s="1146"/>
      <c r="AJ95" s="1146" t="s">
        <v>494</v>
      </c>
      <c r="AK95" s="1146"/>
      <c r="AL95" s="1146" t="s">
        <v>94</v>
      </c>
      <c r="AM95" s="1146"/>
      <c r="AN95" s="616" t="s">
        <v>522</v>
      </c>
      <c r="AO95" s="616" t="s">
        <v>523</v>
      </c>
      <c r="AP95" s="616" t="s">
        <v>499</v>
      </c>
      <c r="AQ95" s="616" t="s">
        <v>499</v>
      </c>
      <c r="AR95" s="330"/>
    </row>
    <row r="96" spans="26:44" ht="18.75" thickBot="1">
      <c r="Z96" s="331"/>
      <c r="AA96" s="332" t="s">
        <v>524</v>
      </c>
      <c r="AB96" s="333"/>
      <c r="AC96" s="333"/>
      <c r="AD96" s="333"/>
      <c r="AE96" s="333"/>
      <c r="AF96" s="333"/>
      <c r="AG96" s="333"/>
      <c r="AH96" s="333"/>
      <c r="AI96" s="334"/>
      <c r="AJ96" s="334"/>
      <c r="AK96" s="334"/>
      <c r="AL96" s="334"/>
      <c r="AM96" s="334"/>
      <c r="AN96" s="334"/>
      <c r="AO96" s="334"/>
      <c r="AP96" s="334"/>
      <c r="AQ96" s="334"/>
      <c r="AR96" s="335"/>
    </row>
    <row r="97" spans="1:88" ht="110.25" customHeight="1" thickBot="1">
      <c r="B97" s="78">
        <v>2022</v>
      </c>
      <c r="C97" s="1116" t="s">
        <v>0</v>
      </c>
      <c r="D97" s="1117"/>
      <c r="E97" s="1117"/>
      <c r="F97" s="1117"/>
      <c r="G97" s="1118"/>
      <c r="H97" s="263"/>
      <c r="I97" s="264"/>
      <c r="J97" s="264"/>
      <c r="K97" s="264"/>
      <c r="L97" s="264"/>
      <c r="M97" s="264"/>
      <c r="N97" s="264"/>
      <c r="O97" s="73"/>
      <c r="AC97" s="72"/>
    </row>
    <row r="98" spans="1:88" ht="60.75" customHeight="1" thickBot="1">
      <c r="B98" s="302" t="s">
        <v>1</v>
      </c>
      <c r="C98" s="1089" t="s">
        <v>2</v>
      </c>
      <c r="D98" s="1090"/>
      <c r="E98" s="1090"/>
      <c r="F98" s="1090"/>
      <c r="G98" s="1091"/>
      <c r="H98" s="264"/>
      <c r="I98" s="263"/>
      <c r="J98" s="263"/>
      <c r="K98" s="263"/>
      <c r="L98" s="263"/>
      <c r="M98" s="263"/>
      <c r="N98" s="263"/>
      <c r="O98" s="73"/>
      <c r="AC98" s="72"/>
    </row>
    <row r="99" spans="1:88" ht="30.75" customHeight="1">
      <c r="B99" s="617" t="s">
        <v>3</v>
      </c>
      <c r="C99" s="1092">
        <v>2022</v>
      </c>
      <c r="D99" s="1093"/>
      <c r="E99" s="1093"/>
      <c r="F99" s="1093"/>
      <c r="G99" s="1094"/>
      <c r="H99" s="267"/>
      <c r="I99" s="264"/>
      <c r="J99" s="264"/>
      <c r="K99" s="264"/>
      <c r="L99" s="264"/>
      <c r="M99" s="264"/>
      <c r="N99" s="264"/>
      <c r="O99" s="73"/>
      <c r="P99" s="73"/>
      <c r="Q99" s="73"/>
      <c r="R99" s="73"/>
      <c r="S99" s="73"/>
      <c r="T99" s="73"/>
      <c r="U99" s="73"/>
      <c r="V99" s="73"/>
      <c r="W99" s="73"/>
      <c r="X99" s="73"/>
      <c r="AC99" s="72"/>
    </row>
    <row r="100" spans="1:88" ht="42" customHeight="1">
      <c r="B100" s="618" t="s">
        <v>4</v>
      </c>
      <c r="C100" s="1155">
        <v>44592</v>
      </c>
      <c r="D100" s="1156"/>
      <c r="E100" s="1156"/>
      <c r="F100" s="1156"/>
      <c r="G100" s="1157"/>
      <c r="H100" s="263"/>
      <c r="I100" s="263"/>
      <c r="J100" s="263"/>
      <c r="K100" s="263"/>
      <c r="L100" s="267"/>
      <c r="M100" s="267"/>
      <c r="N100" s="267"/>
      <c r="O100" s="73"/>
      <c r="P100" s="73"/>
      <c r="Q100" s="73"/>
      <c r="R100" s="73"/>
      <c r="S100" s="73"/>
      <c r="T100" s="73"/>
      <c r="U100" s="73"/>
      <c r="V100" s="73"/>
      <c r="W100" s="73"/>
      <c r="X100" s="73"/>
      <c r="AC100" s="72"/>
    </row>
    <row r="101" spans="1:88" ht="73.5" customHeight="1" thickBot="1">
      <c r="B101" s="618" t="s">
        <v>1172</v>
      </c>
      <c r="C101" s="1177" t="s">
        <v>1174</v>
      </c>
      <c r="D101" s="1178"/>
      <c r="E101" s="1178"/>
      <c r="F101" s="1178"/>
      <c r="G101" s="1179"/>
      <c r="H101" s="264"/>
      <c r="I101" s="263"/>
      <c r="J101" s="263"/>
      <c r="K101" s="263"/>
      <c r="L101" s="303"/>
      <c r="M101" s="303"/>
      <c r="N101" s="303"/>
      <c r="O101" s="73"/>
      <c r="AC101" s="72"/>
      <c r="CE101" s="1470"/>
      <c r="CF101" s="1470"/>
      <c r="CG101" s="1490"/>
      <c r="CH101" s="1490"/>
      <c r="CI101" s="1470"/>
      <c r="CJ101" s="1470"/>
    </row>
    <row r="102" spans="1:88" ht="50.25" customHeight="1" thickBot="1">
      <c r="B102" s="1180" t="s">
        <v>108</v>
      </c>
      <c r="C102" s="1181"/>
      <c r="D102" s="1181"/>
      <c r="E102" s="1181"/>
      <c r="F102" s="1181"/>
      <c r="G102" s="1182"/>
      <c r="H102" s="267"/>
      <c r="I102" s="263"/>
      <c r="J102" s="263"/>
      <c r="K102" s="263"/>
      <c r="L102" s="264"/>
      <c r="M102" s="264"/>
      <c r="N102" s="264"/>
      <c r="O102" s="73"/>
      <c r="AC102" s="72"/>
      <c r="CE102" s="400"/>
      <c r="CF102" s="400"/>
      <c r="CG102" s="1490"/>
      <c r="CH102" s="1490"/>
      <c r="CI102" s="369"/>
      <c r="CJ102" s="369"/>
    </row>
    <row r="103" spans="1:88" s="287" customFormat="1" ht="40.5" customHeight="1">
      <c r="A103" s="72"/>
      <c r="B103" s="304" t="s">
        <v>61</v>
      </c>
      <c r="C103" s="1183" t="s">
        <v>525</v>
      </c>
      <c r="D103" s="1184"/>
      <c r="E103" s="1184"/>
      <c r="F103" s="1184"/>
      <c r="G103" s="1185"/>
      <c r="H103" s="263"/>
      <c r="I103" s="263"/>
      <c r="J103" s="263"/>
      <c r="K103" s="263"/>
      <c r="L103" s="305"/>
      <c r="M103" s="305"/>
      <c r="N103" s="305"/>
      <c r="O103" s="76"/>
      <c r="BF103" s="298"/>
      <c r="CD103" s="298"/>
    </row>
    <row r="104" spans="1:88" s="287" customFormat="1" ht="40.5" customHeight="1">
      <c r="A104" s="72"/>
      <c r="B104" s="563" t="s">
        <v>12</v>
      </c>
      <c r="C104" s="1186" t="s">
        <v>526</v>
      </c>
      <c r="D104" s="1187"/>
      <c r="E104" s="1187"/>
      <c r="F104" s="1187"/>
      <c r="G104" s="1188"/>
      <c r="H104" s="264"/>
      <c r="I104" s="306"/>
      <c r="J104" s="306"/>
      <c r="K104" s="306"/>
      <c r="L104" s="306"/>
      <c r="M104" s="306"/>
      <c r="N104" s="306"/>
      <c r="O104" s="76"/>
      <c r="BF104" s="298"/>
      <c r="CD104" s="298"/>
    </row>
    <row r="105" spans="1:88" s="287" customFormat="1" ht="65.25" customHeight="1" thickBot="1">
      <c r="A105" s="72"/>
      <c r="B105" s="271" t="s">
        <v>323</v>
      </c>
      <c r="C105" s="1189" t="s">
        <v>527</v>
      </c>
      <c r="D105" s="1190"/>
      <c r="E105" s="1190"/>
      <c r="F105" s="1190"/>
      <c r="G105" s="1191"/>
      <c r="H105" s="307"/>
      <c r="I105" s="306"/>
      <c r="J105" s="306"/>
      <c r="K105" s="306"/>
      <c r="L105" s="306"/>
      <c r="M105" s="306"/>
      <c r="N105" s="306"/>
      <c r="O105" s="76"/>
      <c r="P105" s="76"/>
      <c r="Q105" s="76"/>
      <c r="R105" s="76"/>
      <c r="S105" s="76"/>
      <c r="T105" s="76"/>
      <c r="U105" s="76"/>
      <c r="V105" s="76"/>
      <c r="W105" s="76"/>
      <c r="X105" s="76"/>
      <c r="Y105" s="76"/>
      <c r="BF105" s="298"/>
      <c r="CD105" s="298"/>
    </row>
    <row r="106" spans="1:88" ht="63.75" customHeight="1" thickBot="1">
      <c r="B106" s="308"/>
      <c r="C106" s="309"/>
      <c r="D106" s="306"/>
      <c r="E106" s="306"/>
      <c r="F106" s="310"/>
      <c r="G106" s="306"/>
      <c r="H106" s="306"/>
      <c r="I106" s="306"/>
      <c r="J106" s="306"/>
      <c r="K106" s="306"/>
      <c r="L106" s="306"/>
      <c r="M106" s="306"/>
      <c r="N106" s="306"/>
      <c r="O106" s="73"/>
      <c r="P106" s="73"/>
      <c r="Q106" s="73"/>
      <c r="R106" s="73"/>
      <c r="S106" s="73"/>
      <c r="T106" s="73"/>
      <c r="U106" s="73"/>
      <c r="V106" s="73"/>
      <c r="W106" s="73"/>
      <c r="X106" s="73"/>
      <c r="Y106" s="73"/>
      <c r="Z106" s="1217" t="s">
        <v>339</v>
      </c>
      <c r="AA106" s="1218"/>
      <c r="AB106" s="1218"/>
      <c r="AC106" s="1219"/>
      <c r="AE106" s="1024" t="s">
        <v>340</v>
      </c>
      <c r="AF106" s="1025"/>
      <c r="AG106" s="1025"/>
      <c r="AH106" s="1025"/>
      <c r="AI106" s="1025"/>
      <c r="AJ106" s="1025"/>
      <c r="AK106" s="1025"/>
      <c r="AL106" s="1025"/>
      <c r="AM106" s="1026"/>
      <c r="AN106" s="1026"/>
      <c r="AO106" s="1026"/>
      <c r="AP106" s="1026"/>
      <c r="AQ106" s="1026"/>
      <c r="AR106" s="1026"/>
      <c r="AS106" s="1026"/>
      <c r="AT106" s="1026"/>
      <c r="AU106" s="1026"/>
      <c r="AV106" s="1026"/>
      <c r="AW106" s="1026"/>
      <c r="AX106" s="1026"/>
      <c r="AY106" s="1026"/>
      <c r="AZ106" s="1026"/>
      <c r="BA106" s="1493"/>
      <c r="BB106" s="1217" t="s">
        <v>341</v>
      </c>
      <c r="BC106" s="1218"/>
      <c r="BD106" s="1218"/>
      <c r="BE106" s="1219"/>
      <c r="BF106" s="373"/>
      <c r="BG106" s="1471" t="s">
        <v>1147</v>
      </c>
      <c r="BH106" s="2234"/>
      <c r="BI106" s="2234"/>
      <c r="BJ106" s="2234"/>
      <c r="BK106" s="2234"/>
      <c r="BL106" s="2234"/>
      <c r="BM106" s="2234"/>
      <c r="BN106" s="2234"/>
      <c r="BO106" s="2234"/>
      <c r="BP106" s="2234"/>
      <c r="BQ106" s="2234"/>
      <c r="BR106" s="2234"/>
      <c r="BS106" s="2234"/>
      <c r="BT106" s="2234"/>
      <c r="BU106" s="2234"/>
      <c r="BV106" s="2234"/>
      <c r="BW106" s="2234"/>
      <c r="BX106" s="2234"/>
      <c r="BY106" s="2234"/>
      <c r="BZ106" s="2234"/>
      <c r="CA106" s="2234"/>
      <c r="CB106" s="2234"/>
      <c r="CC106" s="2235"/>
      <c r="CE106" s="1021" t="s">
        <v>1150</v>
      </c>
      <c r="CF106" s="1022"/>
      <c r="CG106" s="1022"/>
      <c r="CH106" s="1023"/>
    </row>
    <row r="107" spans="1:88" ht="47.25" customHeight="1">
      <c r="B107" s="1030" t="s">
        <v>18</v>
      </c>
      <c r="C107" s="1031" t="s">
        <v>19</v>
      </c>
      <c r="D107" s="1031" t="s">
        <v>20</v>
      </c>
      <c r="E107" s="1031" t="s">
        <v>21</v>
      </c>
      <c r="F107" s="1031" t="s">
        <v>22</v>
      </c>
      <c r="G107" s="1123" t="s">
        <v>23</v>
      </c>
      <c r="H107" s="1123" t="s">
        <v>342</v>
      </c>
      <c r="I107" s="1030" t="s">
        <v>343</v>
      </c>
      <c r="J107" s="1031"/>
      <c r="K107" s="1031"/>
      <c r="L107" s="1031"/>
      <c r="M107" s="1031"/>
      <c r="N107" s="1032"/>
      <c r="O107" s="1033" t="s">
        <v>344</v>
      </c>
      <c r="P107" s="1034"/>
      <c r="Q107" s="1125" t="s">
        <v>345</v>
      </c>
      <c r="R107" s="1126"/>
      <c r="S107" s="1034" t="s">
        <v>346</v>
      </c>
      <c r="T107" s="1034"/>
      <c r="U107" s="1034"/>
      <c r="V107" s="1034"/>
      <c r="W107" s="1034"/>
      <c r="X107" s="1034"/>
      <c r="Y107" s="1235"/>
      <c r="Z107" s="1288" t="s">
        <v>347</v>
      </c>
      <c r="AA107" s="1289"/>
      <c r="AB107" s="1290" t="s">
        <v>348</v>
      </c>
      <c r="AC107" s="1212" t="s">
        <v>349</v>
      </c>
      <c r="AE107" s="1270" t="s">
        <v>23</v>
      </c>
      <c r="AF107" s="1172" t="s">
        <v>342</v>
      </c>
      <c r="AG107" s="1030" t="s">
        <v>343</v>
      </c>
      <c r="AH107" s="1031"/>
      <c r="AI107" s="1031"/>
      <c r="AJ107" s="1031"/>
      <c r="AK107" s="1031"/>
      <c r="AL107" s="1123"/>
      <c r="AM107" s="1033" t="s">
        <v>344</v>
      </c>
      <c r="AN107" s="1034"/>
      <c r="AO107" s="1034" t="s">
        <v>345</v>
      </c>
      <c r="AP107" s="1034"/>
      <c r="AQ107" s="1034"/>
      <c r="AR107" s="1034"/>
      <c r="AS107" s="1034"/>
      <c r="AT107" s="1034"/>
      <c r="AU107" s="1034" t="s">
        <v>346</v>
      </c>
      <c r="AV107" s="1034"/>
      <c r="AW107" s="1034"/>
      <c r="AX107" s="1034"/>
      <c r="AY107" s="1034"/>
      <c r="AZ107" s="1034"/>
      <c r="BA107" s="1037"/>
      <c r="BB107" s="1214" t="s">
        <v>350</v>
      </c>
      <c r="BC107" s="1215"/>
      <c r="BD107" s="1220" t="s">
        <v>348</v>
      </c>
      <c r="BE107" s="1216" t="s">
        <v>349</v>
      </c>
      <c r="BF107" s="369"/>
      <c r="BG107" s="2236" t="s">
        <v>23</v>
      </c>
      <c r="BH107" s="2237" t="s">
        <v>342</v>
      </c>
      <c r="BI107" s="2237" t="s">
        <v>343</v>
      </c>
      <c r="BJ107" s="2237"/>
      <c r="BK107" s="2237"/>
      <c r="BL107" s="2237"/>
      <c r="BM107" s="2237"/>
      <c r="BN107" s="2237"/>
      <c r="BO107" s="2238" t="s">
        <v>344</v>
      </c>
      <c r="BP107" s="2238"/>
      <c r="BQ107" s="2238" t="s">
        <v>345</v>
      </c>
      <c r="BR107" s="2238"/>
      <c r="BS107" s="2238"/>
      <c r="BT107" s="2238"/>
      <c r="BU107" s="2238"/>
      <c r="BV107" s="2238"/>
      <c r="BW107" s="2238" t="s">
        <v>346</v>
      </c>
      <c r="BX107" s="2238"/>
      <c r="BY107" s="2238"/>
      <c r="BZ107" s="2238"/>
      <c r="CA107" s="2238"/>
      <c r="CB107" s="2238"/>
      <c r="CC107" s="2239"/>
      <c r="CE107" s="1308" t="s">
        <v>351</v>
      </c>
      <c r="CF107" s="1309"/>
      <c r="CG107" s="1151" t="s">
        <v>348</v>
      </c>
      <c r="CH107" s="1280" t="s">
        <v>349</v>
      </c>
      <c r="CI107" s="1143" t="s">
        <v>352</v>
      </c>
      <c r="CJ107" s="1144"/>
    </row>
    <row r="108" spans="1:88" ht="53.25" customHeight="1" thickBot="1">
      <c r="B108" s="1121"/>
      <c r="C108" s="1122"/>
      <c r="D108" s="1122"/>
      <c r="E108" s="1122"/>
      <c r="F108" s="1122"/>
      <c r="G108" s="1124"/>
      <c r="H108" s="1124"/>
      <c r="I108" s="973" t="s">
        <v>353</v>
      </c>
      <c r="J108" s="974"/>
      <c r="K108" s="974"/>
      <c r="L108" s="974" t="s">
        <v>354</v>
      </c>
      <c r="M108" s="974"/>
      <c r="N108" s="975"/>
      <c r="O108" s="1035"/>
      <c r="P108" s="1036"/>
      <c r="Q108" s="1127"/>
      <c r="R108" s="1128"/>
      <c r="S108" s="1036"/>
      <c r="T108" s="1036"/>
      <c r="U108" s="1036"/>
      <c r="V108" s="1036"/>
      <c r="W108" s="1036"/>
      <c r="X108" s="1036"/>
      <c r="Y108" s="1236"/>
      <c r="Z108" s="619" t="s">
        <v>355</v>
      </c>
      <c r="AA108" s="619" t="s">
        <v>356</v>
      </c>
      <c r="AB108" s="1291"/>
      <c r="AC108" s="1213"/>
      <c r="AE108" s="1271"/>
      <c r="AF108" s="1174"/>
      <c r="AG108" s="973" t="s">
        <v>353</v>
      </c>
      <c r="AH108" s="974"/>
      <c r="AI108" s="974"/>
      <c r="AJ108" s="974" t="s">
        <v>354</v>
      </c>
      <c r="AK108" s="974"/>
      <c r="AL108" s="1295"/>
      <c r="AM108" s="1035"/>
      <c r="AN108" s="1036"/>
      <c r="AO108" s="1036"/>
      <c r="AP108" s="1036"/>
      <c r="AQ108" s="1036"/>
      <c r="AR108" s="1036"/>
      <c r="AS108" s="1036"/>
      <c r="AT108" s="1036"/>
      <c r="AU108" s="1036"/>
      <c r="AV108" s="1036"/>
      <c r="AW108" s="1036"/>
      <c r="AX108" s="1036"/>
      <c r="AY108" s="1036"/>
      <c r="AZ108" s="1036"/>
      <c r="BA108" s="1038"/>
      <c r="BB108" s="401" t="s">
        <v>355</v>
      </c>
      <c r="BC108" s="347" t="s">
        <v>356</v>
      </c>
      <c r="BD108" s="1221"/>
      <c r="BE108" s="1043"/>
      <c r="BF108" s="369"/>
      <c r="BG108" s="2236"/>
      <c r="BH108" s="2237"/>
      <c r="BI108" s="2240" t="s">
        <v>353</v>
      </c>
      <c r="BJ108" s="2240"/>
      <c r="BK108" s="2240"/>
      <c r="BL108" s="2240" t="s">
        <v>354</v>
      </c>
      <c r="BM108" s="2240"/>
      <c r="BN108" s="2240"/>
      <c r="BO108" s="2238"/>
      <c r="BP108" s="2238"/>
      <c r="BQ108" s="2238"/>
      <c r="BR108" s="2238"/>
      <c r="BS108" s="2238"/>
      <c r="BT108" s="2238"/>
      <c r="BU108" s="2238"/>
      <c r="BV108" s="2238"/>
      <c r="BW108" s="2238"/>
      <c r="BX108" s="2238"/>
      <c r="BY108" s="2238"/>
      <c r="BZ108" s="2238"/>
      <c r="CA108" s="2238"/>
      <c r="CB108" s="2238"/>
      <c r="CC108" s="2239"/>
      <c r="CE108" s="375" t="s">
        <v>355</v>
      </c>
      <c r="CF108" s="346" t="s">
        <v>356</v>
      </c>
      <c r="CG108" s="1130"/>
      <c r="CH108" s="1130"/>
      <c r="CI108" s="347" t="s">
        <v>357</v>
      </c>
      <c r="CJ108" s="348" t="s">
        <v>1151</v>
      </c>
    </row>
    <row r="109" spans="1:88" ht="130.5" customHeight="1">
      <c r="B109" s="1076" t="s">
        <v>528</v>
      </c>
      <c r="C109" s="311" t="s">
        <v>25</v>
      </c>
      <c r="D109" s="312" t="s">
        <v>114</v>
      </c>
      <c r="E109" s="312" t="s">
        <v>1185</v>
      </c>
      <c r="F109" s="311" t="s">
        <v>529</v>
      </c>
      <c r="G109" s="313" t="s">
        <v>1282</v>
      </c>
      <c r="H109" s="89" t="s">
        <v>361</v>
      </c>
      <c r="I109" s="1012">
        <v>1</v>
      </c>
      <c r="J109" s="1013"/>
      <c r="K109" s="1013"/>
      <c r="L109" s="1135">
        <v>1</v>
      </c>
      <c r="M109" s="1135"/>
      <c r="N109" s="1136"/>
      <c r="O109" s="1228" t="s">
        <v>530</v>
      </c>
      <c r="P109" s="1088"/>
      <c r="Q109" s="1233" t="s">
        <v>531</v>
      </c>
      <c r="R109" s="1233"/>
      <c r="S109" s="991" t="s">
        <v>364</v>
      </c>
      <c r="T109" s="991"/>
      <c r="U109" s="991"/>
      <c r="V109" s="991"/>
      <c r="W109" s="991"/>
      <c r="X109" s="991"/>
      <c r="Y109" s="1204"/>
      <c r="Z109" s="574">
        <v>1</v>
      </c>
      <c r="AA109" s="575">
        <v>0.8</v>
      </c>
      <c r="AB109" s="575">
        <v>0.8</v>
      </c>
      <c r="AC109" s="590" t="s">
        <v>532</v>
      </c>
      <c r="AE109" s="378" t="s">
        <v>117</v>
      </c>
      <c r="AF109" s="379" t="s">
        <v>361</v>
      </c>
      <c r="AG109" s="1012">
        <v>1</v>
      </c>
      <c r="AH109" s="1013"/>
      <c r="AI109" s="1013"/>
      <c r="AJ109" s="1005">
        <v>1</v>
      </c>
      <c r="AK109" s="1006"/>
      <c r="AL109" s="1006"/>
      <c r="AM109" s="1494" t="s">
        <v>533</v>
      </c>
      <c r="AN109" s="1495"/>
      <c r="AO109" s="1496" t="s">
        <v>534</v>
      </c>
      <c r="AP109" s="1497"/>
      <c r="AQ109" s="1497"/>
      <c r="AR109" s="1497"/>
      <c r="AS109" s="1497"/>
      <c r="AT109" s="1498"/>
      <c r="AU109" s="1488" t="s">
        <v>364</v>
      </c>
      <c r="AV109" s="1488"/>
      <c r="AW109" s="1488"/>
      <c r="AX109" s="1488"/>
      <c r="AY109" s="1488"/>
      <c r="AZ109" s="1488"/>
      <c r="BA109" s="1489"/>
      <c r="BB109" s="752" t="s">
        <v>367</v>
      </c>
      <c r="BC109" s="749" t="s">
        <v>367</v>
      </c>
      <c r="BD109" s="749" t="s">
        <v>367</v>
      </c>
      <c r="BE109" s="376" t="s">
        <v>535</v>
      </c>
      <c r="BF109" s="370"/>
      <c r="BG109" s="2241" t="s">
        <v>117</v>
      </c>
      <c r="BH109" s="2242" t="s">
        <v>361</v>
      </c>
      <c r="BI109" s="1208">
        <v>1</v>
      </c>
      <c r="BJ109" s="1208"/>
      <c r="BK109" s="1208"/>
      <c r="BL109" s="2243"/>
      <c r="BM109" s="2243"/>
      <c r="BN109" s="2243"/>
      <c r="BO109" s="1540" t="s">
        <v>366</v>
      </c>
      <c r="BP109" s="1540"/>
      <c r="BQ109" s="1540"/>
      <c r="BR109" s="1540"/>
      <c r="BS109" s="1540"/>
      <c r="BT109" s="1540"/>
      <c r="BU109" s="1540"/>
      <c r="BV109" s="1540"/>
      <c r="BW109" s="1540"/>
      <c r="BX109" s="1540"/>
      <c r="BY109" s="1540"/>
      <c r="BZ109" s="1540"/>
      <c r="CA109" s="1540"/>
      <c r="CB109" s="1540"/>
      <c r="CC109" s="2244"/>
      <c r="CE109" s="2259">
        <v>0.2</v>
      </c>
      <c r="CF109" s="2260">
        <v>0.2</v>
      </c>
      <c r="CG109" s="2260">
        <v>1</v>
      </c>
      <c r="CH109" s="2261" t="s">
        <v>1206</v>
      </c>
      <c r="CI109" s="2262">
        <v>1</v>
      </c>
      <c r="CJ109" s="2263">
        <f>AA109+CF109</f>
        <v>1</v>
      </c>
    </row>
    <row r="110" spans="1:88" ht="202.5" customHeight="1">
      <c r="B110" s="1170"/>
      <c r="C110" s="622" t="s">
        <v>118</v>
      </c>
      <c r="D110" s="623" t="s">
        <v>536</v>
      </c>
      <c r="E110" s="623" t="s">
        <v>537</v>
      </c>
      <c r="F110" s="622" t="s">
        <v>538</v>
      </c>
      <c r="G110" s="624" t="s">
        <v>117</v>
      </c>
      <c r="H110" s="625" t="s">
        <v>361</v>
      </c>
      <c r="I110" s="1207">
        <v>1</v>
      </c>
      <c r="J110" s="1208"/>
      <c r="K110" s="1208"/>
      <c r="L110" s="1209">
        <v>1</v>
      </c>
      <c r="M110" s="1209"/>
      <c r="N110" s="1085"/>
      <c r="O110" s="1222" t="s">
        <v>539</v>
      </c>
      <c r="P110" s="1229"/>
      <c r="Q110" s="1230" t="s">
        <v>540</v>
      </c>
      <c r="R110" s="1234"/>
      <c r="S110" s="991" t="s">
        <v>541</v>
      </c>
      <c r="T110" s="1210"/>
      <c r="U110" s="1210"/>
      <c r="V110" s="1210"/>
      <c r="W110" s="1210"/>
      <c r="X110" s="1210"/>
      <c r="Y110" s="1211"/>
      <c r="Z110" s="574">
        <v>1</v>
      </c>
      <c r="AA110" s="575">
        <v>1</v>
      </c>
      <c r="AB110" s="575">
        <v>1</v>
      </c>
      <c r="AC110" s="590" t="s">
        <v>542</v>
      </c>
      <c r="AE110" s="380" t="s">
        <v>117</v>
      </c>
      <c r="AF110" s="626" t="s">
        <v>361</v>
      </c>
      <c r="AG110" s="996">
        <v>1</v>
      </c>
      <c r="AH110" s="997"/>
      <c r="AI110" s="997"/>
      <c r="AJ110" s="1005">
        <v>1</v>
      </c>
      <c r="AK110" s="1006"/>
      <c r="AL110" s="1006"/>
      <c r="AM110" s="1480" t="s">
        <v>543</v>
      </c>
      <c r="AN110" s="1481"/>
      <c r="AO110" s="1481"/>
      <c r="AP110" s="1481"/>
      <c r="AQ110" s="1481"/>
      <c r="AR110" s="1481"/>
      <c r="AS110" s="1481"/>
      <c r="AT110" s="1481"/>
      <c r="AU110" s="1481"/>
      <c r="AV110" s="1481"/>
      <c r="AW110" s="1481"/>
      <c r="AX110" s="1481"/>
      <c r="AY110" s="1481"/>
      <c r="AZ110" s="1481"/>
      <c r="BA110" s="1482"/>
      <c r="BB110" s="574" t="s">
        <v>367</v>
      </c>
      <c r="BC110" s="575" t="s">
        <v>367</v>
      </c>
      <c r="BD110" s="575" t="s">
        <v>367</v>
      </c>
      <c r="BE110" s="597" t="s">
        <v>368</v>
      </c>
      <c r="BF110" s="371"/>
      <c r="BG110" s="2241" t="s">
        <v>117</v>
      </c>
      <c r="BH110" s="2242" t="s">
        <v>361</v>
      </c>
      <c r="BI110" s="1208">
        <v>1</v>
      </c>
      <c r="BJ110" s="1208"/>
      <c r="BK110" s="1208"/>
      <c r="BL110" s="2245">
        <v>1</v>
      </c>
      <c r="BM110" s="2245"/>
      <c r="BN110" s="2245"/>
      <c r="BO110" s="1540" t="s">
        <v>366</v>
      </c>
      <c r="BP110" s="1540"/>
      <c r="BQ110" s="1540"/>
      <c r="BR110" s="1540"/>
      <c r="BS110" s="1540"/>
      <c r="BT110" s="1540"/>
      <c r="BU110" s="1540"/>
      <c r="BV110" s="1540"/>
      <c r="BW110" s="1540"/>
      <c r="BX110" s="1540"/>
      <c r="BY110" s="1540"/>
      <c r="BZ110" s="1540"/>
      <c r="CA110" s="1540"/>
      <c r="CB110" s="1540"/>
      <c r="CC110" s="2244"/>
      <c r="CE110" s="752" t="s">
        <v>367</v>
      </c>
      <c r="CF110" s="749" t="s">
        <v>367</v>
      </c>
      <c r="CG110" s="754" t="s">
        <v>367</v>
      </c>
      <c r="CH110" s="792" t="s">
        <v>368</v>
      </c>
      <c r="CI110" s="620">
        <v>1</v>
      </c>
      <c r="CJ110" s="621">
        <f>AA110</f>
        <v>1</v>
      </c>
    </row>
    <row r="111" spans="1:88" ht="166.5" customHeight="1">
      <c r="B111" s="1170"/>
      <c r="C111" s="622" t="s">
        <v>122</v>
      </c>
      <c r="D111" s="623" t="s">
        <v>544</v>
      </c>
      <c r="E111" s="623" t="s">
        <v>545</v>
      </c>
      <c r="F111" s="622" t="s">
        <v>546</v>
      </c>
      <c r="G111" s="624" t="s">
        <v>117</v>
      </c>
      <c r="H111" s="625" t="s">
        <v>361</v>
      </c>
      <c r="I111" s="1207">
        <v>1</v>
      </c>
      <c r="J111" s="1208"/>
      <c r="K111" s="1208"/>
      <c r="L111" s="1209">
        <v>1</v>
      </c>
      <c r="M111" s="1209"/>
      <c r="N111" s="1085"/>
      <c r="O111" s="1222" t="s">
        <v>547</v>
      </c>
      <c r="P111" s="1229"/>
      <c r="Q111" s="1230" t="s">
        <v>548</v>
      </c>
      <c r="R111" s="1230"/>
      <c r="S111" s="991" t="s">
        <v>549</v>
      </c>
      <c r="T111" s="1210"/>
      <c r="U111" s="1210"/>
      <c r="V111" s="1210"/>
      <c r="W111" s="1210"/>
      <c r="X111" s="1210"/>
      <c r="Y111" s="1211"/>
      <c r="Z111" s="574">
        <v>1</v>
      </c>
      <c r="AA111" s="575">
        <v>1</v>
      </c>
      <c r="AB111" s="575">
        <v>1</v>
      </c>
      <c r="AC111" s="590" t="s">
        <v>550</v>
      </c>
      <c r="AE111" s="380" t="s">
        <v>117</v>
      </c>
      <c r="AF111" s="626" t="s">
        <v>361</v>
      </c>
      <c r="AG111" s="996">
        <v>1</v>
      </c>
      <c r="AH111" s="997"/>
      <c r="AI111" s="997"/>
      <c r="AJ111" s="1005">
        <v>1</v>
      </c>
      <c r="AK111" s="1006"/>
      <c r="AL111" s="1006"/>
      <c r="AM111" s="1480" t="s">
        <v>543</v>
      </c>
      <c r="AN111" s="1481"/>
      <c r="AO111" s="1481"/>
      <c r="AP111" s="1481"/>
      <c r="AQ111" s="1481"/>
      <c r="AR111" s="1481"/>
      <c r="AS111" s="1481"/>
      <c r="AT111" s="1481"/>
      <c r="AU111" s="1481"/>
      <c r="AV111" s="1481"/>
      <c r="AW111" s="1481"/>
      <c r="AX111" s="1481"/>
      <c r="AY111" s="1481"/>
      <c r="AZ111" s="1481"/>
      <c r="BA111" s="1482"/>
      <c r="BB111" s="574" t="s">
        <v>367</v>
      </c>
      <c r="BC111" s="575" t="s">
        <v>367</v>
      </c>
      <c r="BD111" s="575" t="s">
        <v>367</v>
      </c>
      <c r="BE111" s="597" t="s">
        <v>368</v>
      </c>
      <c r="BF111" s="371"/>
      <c r="BG111" s="2241" t="s">
        <v>117</v>
      </c>
      <c r="BH111" s="2242" t="s">
        <v>361</v>
      </c>
      <c r="BI111" s="1208">
        <v>1</v>
      </c>
      <c r="BJ111" s="1208"/>
      <c r="BK111" s="1208"/>
      <c r="BL111" s="2245">
        <v>1</v>
      </c>
      <c r="BM111" s="2245"/>
      <c r="BN111" s="2245"/>
      <c r="BO111" s="1540" t="s">
        <v>366</v>
      </c>
      <c r="BP111" s="1540"/>
      <c r="BQ111" s="1540"/>
      <c r="BR111" s="1540"/>
      <c r="BS111" s="1540"/>
      <c r="BT111" s="1540"/>
      <c r="BU111" s="1540"/>
      <c r="BV111" s="1540"/>
      <c r="BW111" s="1540"/>
      <c r="BX111" s="1540"/>
      <c r="BY111" s="1540"/>
      <c r="BZ111" s="1540"/>
      <c r="CA111" s="1540"/>
      <c r="CB111" s="1540"/>
      <c r="CC111" s="2244"/>
      <c r="CE111" s="752" t="s">
        <v>367</v>
      </c>
      <c r="CF111" s="749" t="s">
        <v>367</v>
      </c>
      <c r="CG111" s="754" t="s">
        <v>367</v>
      </c>
      <c r="CH111" s="792" t="s">
        <v>368</v>
      </c>
      <c r="CI111" s="620">
        <v>1</v>
      </c>
      <c r="CJ111" s="621">
        <f>AA111</f>
        <v>1</v>
      </c>
    </row>
    <row r="112" spans="1:88" ht="321" customHeight="1">
      <c r="B112" s="1170"/>
      <c r="C112" s="622" t="s">
        <v>126</v>
      </c>
      <c r="D112" s="623" t="s">
        <v>551</v>
      </c>
      <c r="E112" s="623" t="s">
        <v>552</v>
      </c>
      <c r="F112" s="627" t="s">
        <v>553</v>
      </c>
      <c r="G112" s="628" t="s">
        <v>125</v>
      </c>
      <c r="H112" s="625" t="s">
        <v>361</v>
      </c>
      <c r="I112" s="1207">
        <v>0.5</v>
      </c>
      <c r="J112" s="1208"/>
      <c r="K112" s="629">
        <v>0.5</v>
      </c>
      <c r="L112" s="1208">
        <v>0.5</v>
      </c>
      <c r="M112" s="1208"/>
      <c r="N112" s="630"/>
      <c r="O112" s="1222" t="s">
        <v>554</v>
      </c>
      <c r="P112" s="1223"/>
      <c r="Q112" s="1224" t="s">
        <v>1327</v>
      </c>
      <c r="R112" s="1225"/>
      <c r="S112" s="1226" t="s">
        <v>1328</v>
      </c>
      <c r="T112" s="989"/>
      <c r="U112" s="989"/>
      <c r="V112" s="989"/>
      <c r="W112" s="989"/>
      <c r="X112" s="989"/>
      <c r="Y112" s="989"/>
      <c r="Z112" s="574">
        <v>0.5</v>
      </c>
      <c r="AA112" s="575">
        <v>0.5</v>
      </c>
      <c r="AB112" s="575">
        <v>1</v>
      </c>
      <c r="AC112" s="590" t="s">
        <v>555</v>
      </c>
      <c r="AE112" s="381" t="s">
        <v>125</v>
      </c>
      <c r="AF112" s="626" t="s">
        <v>361</v>
      </c>
      <c r="AG112" s="996">
        <v>0.5</v>
      </c>
      <c r="AH112" s="997"/>
      <c r="AI112" s="585">
        <v>0.5</v>
      </c>
      <c r="AJ112" s="997">
        <v>0.5</v>
      </c>
      <c r="AK112" s="997"/>
      <c r="AL112" s="631">
        <v>0.75</v>
      </c>
      <c r="AM112" s="998" t="s">
        <v>556</v>
      </c>
      <c r="AN112" s="1008"/>
      <c r="AO112" s="992" t="s">
        <v>557</v>
      </c>
      <c r="AP112" s="1486"/>
      <c r="AQ112" s="1486"/>
      <c r="AR112" s="1486"/>
      <c r="AS112" s="1486"/>
      <c r="AT112" s="1487"/>
      <c r="AU112" s="991" t="s">
        <v>364</v>
      </c>
      <c r="AV112" s="991"/>
      <c r="AW112" s="991"/>
      <c r="AX112" s="991"/>
      <c r="AY112" s="991"/>
      <c r="AZ112" s="991"/>
      <c r="BA112" s="957"/>
      <c r="BB112" s="574">
        <v>0.5</v>
      </c>
      <c r="BC112" s="575">
        <v>0.5</v>
      </c>
      <c r="BD112" s="575">
        <v>1</v>
      </c>
      <c r="BE112" s="632" t="s">
        <v>558</v>
      </c>
      <c r="BF112" s="735"/>
      <c r="BG112" s="2246" t="s">
        <v>125</v>
      </c>
      <c r="BH112" s="2242" t="s">
        <v>361</v>
      </c>
      <c r="BI112" s="1208">
        <v>0.5</v>
      </c>
      <c r="BJ112" s="1208"/>
      <c r="BK112" s="781">
        <v>0.5</v>
      </c>
      <c r="BL112" s="1208">
        <v>0.5</v>
      </c>
      <c r="BM112" s="1208"/>
      <c r="BN112" s="781">
        <v>1</v>
      </c>
      <c r="BO112" s="2268" t="s">
        <v>1152</v>
      </c>
      <c r="BP112" s="2269"/>
      <c r="BQ112" s="2247" t="s">
        <v>1153</v>
      </c>
      <c r="BR112" s="1550"/>
      <c r="BS112" s="1550"/>
      <c r="BT112" s="1550"/>
      <c r="BU112" s="1550"/>
      <c r="BV112" s="1550"/>
      <c r="BW112" s="2268" t="s">
        <v>1154</v>
      </c>
      <c r="BX112" s="2268"/>
      <c r="BY112" s="2268"/>
      <c r="BZ112" s="2268"/>
      <c r="CA112" s="2268"/>
      <c r="CB112" s="2268"/>
      <c r="CC112" s="2270"/>
      <c r="CE112" s="752" t="s">
        <v>367</v>
      </c>
      <c r="CF112" s="749" t="s">
        <v>367</v>
      </c>
      <c r="CG112" s="754" t="s">
        <v>367</v>
      </c>
      <c r="CH112" s="792" t="s">
        <v>1170</v>
      </c>
      <c r="CI112" s="620">
        <v>1</v>
      </c>
      <c r="CJ112" s="621">
        <f>AA112+BC112</f>
        <v>1</v>
      </c>
    </row>
    <row r="113" spans="2:89" ht="94.5" customHeight="1">
      <c r="B113" s="1170"/>
      <c r="C113" s="622" t="s">
        <v>230</v>
      </c>
      <c r="D113" s="623" t="s">
        <v>559</v>
      </c>
      <c r="E113" s="623" t="s">
        <v>560</v>
      </c>
      <c r="F113" s="622" t="s">
        <v>561</v>
      </c>
      <c r="G113" s="628" t="s">
        <v>117</v>
      </c>
      <c r="H113" s="625" t="s">
        <v>361</v>
      </c>
      <c r="I113" s="1207">
        <v>1</v>
      </c>
      <c r="J113" s="1208"/>
      <c r="K113" s="1208"/>
      <c r="L113" s="1209">
        <v>1</v>
      </c>
      <c r="M113" s="1209"/>
      <c r="N113" s="1085"/>
      <c r="O113" s="1063" t="s">
        <v>562</v>
      </c>
      <c r="P113" s="1227"/>
      <c r="Q113" s="1008" t="s">
        <v>563</v>
      </c>
      <c r="R113" s="1008"/>
      <c r="S113" s="991" t="s">
        <v>564</v>
      </c>
      <c r="T113" s="1210"/>
      <c r="U113" s="1210"/>
      <c r="V113" s="1210"/>
      <c r="W113" s="1210"/>
      <c r="X113" s="1210"/>
      <c r="Y113" s="1211"/>
      <c r="Z113" s="574">
        <v>1</v>
      </c>
      <c r="AA113" s="575">
        <v>1</v>
      </c>
      <c r="AB113" s="575">
        <v>1</v>
      </c>
      <c r="AC113" s="590" t="s">
        <v>565</v>
      </c>
      <c r="AE113" s="381" t="s">
        <v>117</v>
      </c>
      <c r="AF113" s="626" t="s">
        <v>361</v>
      </c>
      <c r="AG113" s="996">
        <v>1</v>
      </c>
      <c r="AH113" s="997"/>
      <c r="AI113" s="997"/>
      <c r="AJ113" s="1005">
        <v>1</v>
      </c>
      <c r="AK113" s="1006"/>
      <c r="AL113" s="1006"/>
      <c r="AM113" s="1477" t="s">
        <v>543</v>
      </c>
      <c r="AN113" s="1478"/>
      <c r="AO113" s="1478"/>
      <c r="AP113" s="1478"/>
      <c r="AQ113" s="1478"/>
      <c r="AR113" s="1478"/>
      <c r="AS113" s="1478"/>
      <c r="AT113" s="1478"/>
      <c r="AU113" s="1478"/>
      <c r="AV113" s="1478"/>
      <c r="AW113" s="1478"/>
      <c r="AX113" s="1478"/>
      <c r="AY113" s="1478"/>
      <c r="AZ113" s="1478"/>
      <c r="BA113" s="1479"/>
      <c r="BB113" s="566" t="s">
        <v>367</v>
      </c>
      <c r="BC113" s="567" t="s">
        <v>367</v>
      </c>
      <c r="BD113" s="567" t="s">
        <v>367</v>
      </c>
      <c r="BE113" s="568" t="s">
        <v>368</v>
      </c>
      <c r="BF113" s="371"/>
      <c r="BG113" s="2246" t="s">
        <v>117</v>
      </c>
      <c r="BH113" s="2242" t="s">
        <v>361</v>
      </c>
      <c r="BI113" s="1208">
        <v>1</v>
      </c>
      <c r="BJ113" s="1208"/>
      <c r="BK113" s="1208"/>
      <c r="BL113" s="2245">
        <v>1</v>
      </c>
      <c r="BM113" s="2245"/>
      <c r="BN113" s="2245"/>
      <c r="BO113" s="1540" t="s">
        <v>366</v>
      </c>
      <c r="BP113" s="1540"/>
      <c r="BQ113" s="1540"/>
      <c r="BR113" s="1540"/>
      <c r="BS113" s="1540"/>
      <c r="BT113" s="1540"/>
      <c r="BU113" s="1540"/>
      <c r="BV113" s="1540"/>
      <c r="BW113" s="1540"/>
      <c r="BX113" s="1540"/>
      <c r="BY113" s="1540"/>
      <c r="BZ113" s="1540"/>
      <c r="CA113" s="1540"/>
      <c r="CB113" s="1540"/>
      <c r="CC113" s="2244"/>
      <c r="CE113" s="752" t="s">
        <v>367</v>
      </c>
      <c r="CF113" s="749" t="s">
        <v>367</v>
      </c>
      <c r="CG113" s="754" t="s">
        <v>367</v>
      </c>
      <c r="CH113" s="792" t="s">
        <v>368</v>
      </c>
      <c r="CI113" s="620">
        <v>1</v>
      </c>
      <c r="CJ113" s="621">
        <f t="shared" ref="CJ113:CJ122" si="3">AA113</f>
        <v>1</v>
      </c>
    </row>
    <row r="114" spans="2:89" ht="127.5" customHeight="1">
      <c r="B114" s="1170"/>
      <c r="C114" s="622" t="s">
        <v>233</v>
      </c>
      <c r="D114" s="633" t="s">
        <v>566</v>
      </c>
      <c r="E114" s="623" t="s">
        <v>567</v>
      </c>
      <c r="F114" s="634" t="s">
        <v>568</v>
      </c>
      <c r="G114" s="635" t="s">
        <v>117</v>
      </c>
      <c r="H114" s="625" t="s">
        <v>361</v>
      </c>
      <c r="I114" s="1207">
        <v>1</v>
      </c>
      <c r="J114" s="1208"/>
      <c r="K114" s="1208"/>
      <c r="L114" s="1209">
        <v>1</v>
      </c>
      <c r="M114" s="1209"/>
      <c r="N114" s="1085"/>
      <c r="O114" s="1222" t="s">
        <v>569</v>
      </c>
      <c r="P114" s="1229"/>
      <c r="Q114" s="1230" t="s">
        <v>570</v>
      </c>
      <c r="R114" s="1230"/>
      <c r="S114" s="991" t="s">
        <v>364</v>
      </c>
      <c r="T114" s="991"/>
      <c r="U114" s="991"/>
      <c r="V114" s="991"/>
      <c r="W114" s="991"/>
      <c r="X114" s="991"/>
      <c r="Y114" s="1204"/>
      <c r="Z114" s="574">
        <v>1</v>
      </c>
      <c r="AA114" s="575">
        <v>1</v>
      </c>
      <c r="AB114" s="575">
        <v>1</v>
      </c>
      <c r="AC114" s="590" t="s">
        <v>571</v>
      </c>
      <c r="AE114" s="382" t="s">
        <v>117</v>
      </c>
      <c r="AF114" s="626" t="s">
        <v>361</v>
      </c>
      <c r="AG114" s="996">
        <v>1</v>
      </c>
      <c r="AH114" s="997"/>
      <c r="AI114" s="997"/>
      <c r="AJ114" s="1005">
        <v>1</v>
      </c>
      <c r="AK114" s="1006"/>
      <c r="AL114" s="1006"/>
      <c r="AM114" s="1477" t="s">
        <v>543</v>
      </c>
      <c r="AN114" s="1478"/>
      <c r="AO114" s="1478"/>
      <c r="AP114" s="1478"/>
      <c r="AQ114" s="1478"/>
      <c r="AR114" s="1478"/>
      <c r="AS114" s="1478"/>
      <c r="AT114" s="1478"/>
      <c r="AU114" s="1478"/>
      <c r="AV114" s="1478"/>
      <c r="AW114" s="1478"/>
      <c r="AX114" s="1478"/>
      <c r="AY114" s="1478"/>
      <c r="AZ114" s="1478"/>
      <c r="BA114" s="1479"/>
      <c r="BB114" s="566" t="s">
        <v>367</v>
      </c>
      <c r="BC114" s="567" t="s">
        <v>367</v>
      </c>
      <c r="BD114" s="567" t="s">
        <v>367</v>
      </c>
      <c r="BE114" s="568" t="s">
        <v>368</v>
      </c>
      <c r="BF114" s="371"/>
      <c r="BG114" s="2248" t="s">
        <v>117</v>
      </c>
      <c r="BH114" s="2242" t="s">
        <v>361</v>
      </c>
      <c r="BI114" s="1208">
        <v>1</v>
      </c>
      <c r="BJ114" s="1208"/>
      <c r="BK114" s="1208"/>
      <c r="BL114" s="2245">
        <v>1</v>
      </c>
      <c r="BM114" s="2245"/>
      <c r="BN114" s="2245"/>
      <c r="BO114" s="1540" t="s">
        <v>366</v>
      </c>
      <c r="BP114" s="1540"/>
      <c r="BQ114" s="1540"/>
      <c r="BR114" s="1540"/>
      <c r="BS114" s="1540"/>
      <c r="BT114" s="1540"/>
      <c r="BU114" s="1540"/>
      <c r="BV114" s="1540"/>
      <c r="BW114" s="1540"/>
      <c r="BX114" s="1540"/>
      <c r="BY114" s="1540"/>
      <c r="BZ114" s="1540"/>
      <c r="CA114" s="1540"/>
      <c r="CB114" s="1540"/>
      <c r="CC114" s="2244"/>
      <c r="CE114" s="752" t="s">
        <v>367</v>
      </c>
      <c r="CF114" s="749" t="s">
        <v>367</v>
      </c>
      <c r="CG114" s="754" t="s">
        <v>367</v>
      </c>
      <c r="CH114" s="792" t="s">
        <v>368</v>
      </c>
      <c r="CI114" s="620">
        <v>1</v>
      </c>
      <c r="CJ114" s="621">
        <f t="shared" si="3"/>
        <v>1</v>
      </c>
      <c r="CK114" s="287"/>
    </row>
    <row r="115" spans="2:89" ht="174" customHeight="1">
      <c r="B115" s="1170" t="s">
        <v>572</v>
      </c>
      <c r="C115" s="622" t="s">
        <v>130</v>
      </c>
      <c r="D115" s="598" t="s">
        <v>573</v>
      </c>
      <c r="E115" s="598" t="s">
        <v>574</v>
      </c>
      <c r="F115" s="627" t="s">
        <v>575</v>
      </c>
      <c r="G115" s="636" t="s">
        <v>576</v>
      </c>
      <c r="H115" s="625" t="s">
        <v>361</v>
      </c>
      <c r="I115" s="637">
        <v>0.34</v>
      </c>
      <c r="J115" s="629">
        <v>0.34</v>
      </c>
      <c r="K115" s="638">
        <v>0.33</v>
      </c>
      <c r="L115" s="639"/>
      <c r="M115" s="638">
        <v>0.33</v>
      </c>
      <c r="N115" s="630"/>
      <c r="O115" s="1063" t="s">
        <v>577</v>
      </c>
      <c r="P115" s="1064"/>
      <c r="Q115" s="1202" t="s">
        <v>578</v>
      </c>
      <c r="R115" s="1203"/>
      <c r="S115" s="991" t="s">
        <v>364</v>
      </c>
      <c r="T115" s="991"/>
      <c r="U115" s="991"/>
      <c r="V115" s="991"/>
      <c r="W115" s="991"/>
      <c r="X115" s="991"/>
      <c r="Y115" s="1204"/>
      <c r="Z115" s="574">
        <v>0.34</v>
      </c>
      <c r="AA115" s="575">
        <v>0.17</v>
      </c>
      <c r="AB115" s="575">
        <v>0.5</v>
      </c>
      <c r="AC115" s="590" t="s">
        <v>579</v>
      </c>
      <c r="AE115" s="383" t="s">
        <v>576</v>
      </c>
      <c r="AF115" s="626" t="s">
        <v>361</v>
      </c>
      <c r="AG115" s="637">
        <v>0.34</v>
      </c>
      <c r="AH115" s="640">
        <v>0.17</v>
      </c>
      <c r="AI115" s="638">
        <v>0.33</v>
      </c>
      <c r="AJ115" s="585">
        <v>0.67</v>
      </c>
      <c r="AK115" s="638">
        <v>0.33</v>
      </c>
      <c r="AL115" s="384"/>
      <c r="AM115" s="1526" t="s">
        <v>580</v>
      </c>
      <c r="AN115" s="1527"/>
      <c r="AO115" s="1528" t="s">
        <v>581</v>
      </c>
      <c r="AP115" s="1529"/>
      <c r="AQ115" s="1529"/>
      <c r="AR115" s="1529"/>
      <c r="AS115" s="1529"/>
      <c r="AT115" s="1530"/>
      <c r="AU115" s="1488" t="s">
        <v>364</v>
      </c>
      <c r="AV115" s="1488"/>
      <c r="AW115" s="1488"/>
      <c r="AX115" s="1488"/>
      <c r="AY115" s="1488"/>
      <c r="AZ115" s="1488"/>
      <c r="BA115" s="1489"/>
      <c r="BB115" s="574">
        <v>0.34</v>
      </c>
      <c r="BC115" s="575">
        <v>0.5</v>
      </c>
      <c r="BD115" s="575">
        <v>1</v>
      </c>
      <c r="BE115" s="590" t="s">
        <v>582</v>
      </c>
      <c r="BF115" s="370"/>
      <c r="BG115" s="2249" t="s">
        <v>576</v>
      </c>
      <c r="BH115" s="2242" t="s">
        <v>361</v>
      </c>
      <c r="BI115" s="780">
        <v>0.34</v>
      </c>
      <c r="BJ115" s="788">
        <v>0.17</v>
      </c>
      <c r="BK115" s="780">
        <v>0.33</v>
      </c>
      <c r="BL115" s="781">
        <v>0.67</v>
      </c>
      <c r="BM115" s="780">
        <v>0.33</v>
      </c>
      <c r="BN115" s="781">
        <v>1</v>
      </c>
      <c r="BO115" s="2268" t="s">
        <v>1155</v>
      </c>
      <c r="BP115" s="2269"/>
      <c r="BQ115" s="2247" t="s">
        <v>1283</v>
      </c>
      <c r="BR115" s="1550"/>
      <c r="BS115" s="1550"/>
      <c r="BT115" s="1550"/>
      <c r="BU115" s="1550"/>
      <c r="BV115" s="1550"/>
      <c r="BW115" s="2268" t="s">
        <v>1156</v>
      </c>
      <c r="BX115" s="2268"/>
      <c r="BY115" s="2268"/>
      <c r="BZ115" s="2268"/>
      <c r="CA115" s="2268"/>
      <c r="CB115" s="2268"/>
      <c r="CC115" s="2270"/>
      <c r="CE115" s="779">
        <v>0.33</v>
      </c>
      <c r="CF115" s="769">
        <v>0.33</v>
      </c>
      <c r="CG115" s="769">
        <v>1</v>
      </c>
      <c r="CH115" s="753" t="s">
        <v>1341</v>
      </c>
      <c r="CI115" s="620">
        <v>1</v>
      </c>
      <c r="CJ115" s="621">
        <f>AA115+BC115+CF115</f>
        <v>1</v>
      </c>
    </row>
    <row r="116" spans="2:89" ht="91.5" customHeight="1">
      <c r="B116" s="1170"/>
      <c r="C116" s="622" t="s">
        <v>31</v>
      </c>
      <c r="D116" s="598" t="s">
        <v>583</v>
      </c>
      <c r="E116" s="598" t="s">
        <v>135</v>
      </c>
      <c r="F116" s="627" t="s">
        <v>575</v>
      </c>
      <c r="G116" s="628" t="s">
        <v>117</v>
      </c>
      <c r="H116" s="625" t="s">
        <v>361</v>
      </c>
      <c r="I116" s="1207">
        <v>1</v>
      </c>
      <c r="J116" s="1208"/>
      <c r="K116" s="1208"/>
      <c r="L116" s="1209">
        <v>1</v>
      </c>
      <c r="M116" s="1209"/>
      <c r="N116" s="1085"/>
      <c r="O116" s="1063" t="s">
        <v>584</v>
      </c>
      <c r="P116" s="1064"/>
      <c r="Q116" s="1202" t="s">
        <v>585</v>
      </c>
      <c r="R116" s="1203"/>
      <c r="S116" s="991" t="s">
        <v>364</v>
      </c>
      <c r="T116" s="991"/>
      <c r="U116" s="991"/>
      <c r="V116" s="991"/>
      <c r="W116" s="991"/>
      <c r="X116" s="991"/>
      <c r="Y116" s="1204"/>
      <c r="Z116" s="574">
        <v>1</v>
      </c>
      <c r="AA116" s="575">
        <v>1</v>
      </c>
      <c r="AB116" s="575">
        <v>1</v>
      </c>
      <c r="AC116" s="590" t="s">
        <v>586</v>
      </c>
      <c r="AE116" s="381" t="s">
        <v>117</v>
      </c>
      <c r="AF116" s="626" t="s">
        <v>361</v>
      </c>
      <c r="AG116" s="996">
        <v>1</v>
      </c>
      <c r="AH116" s="997"/>
      <c r="AI116" s="997"/>
      <c r="AJ116" s="1005">
        <v>1</v>
      </c>
      <c r="AK116" s="1006"/>
      <c r="AL116" s="1006"/>
      <c r="AM116" s="1480" t="s">
        <v>543</v>
      </c>
      <c r="AN116" s="1481"/>
      <c r="AO116" s="1481"/>
      <c r="AP116" s="1481"/>
      <c r="AQ116" s="1481"/>
      <c r="AR116" s="1481"/>
      <c r="AS116" s="1481"/>
      <c r="AT116" s="1481"/>
      <c r="AU116" s="1481"/>
      <c r="AV116" s="1481"/>
      <c r="AW116" s="1481"/>
      <c r="AX116" s="1481"/>
      <c r="AY116" s="1481"/>
      <c r="AZ116" s="1481"/>
      <c r="BA116" s="1482"/>
      <c r="BB116" s="574" t="s">
        <v>367</v>
      </c>
      <c r="BC116" s="575" t="s">
        <v>367</v>
      </c>
      <c r="BD116" s="575" t="s">
        <v>367</v>
      </c>
      <c r="BE116" s="597" t="s">
        <v>368</v>
      </c>
      <c r="BF116" s="371"/>
      <c r="BG116" s="2246" t="s">
        <v>117</v>
      </c>
      <c r="BH116" s="2242" t="s">
        <v>361</v>
      </c>
      <c r="BI116" s="1208">
        <v>1</v>
      </c>
      <c r="BJ116" s="1208"/>
      <c r="BK116" s="1208"/>
      <c r="BL116" s="2245">
        <v>1</v>
      </c>
      <c r="BM116" s="2245"/>
      <c r="BN116" s="2245"/>
      <c r="BO116" s="1540" t="s">
        <v>366</v>
      </c>
      <c r="BP116" s="1540"/>
      <c r="BQ116" s="1540"/>
      <c r="BR116" s="1540"/>
      <c r="BS116" s="1540"/>
      <c r="BT116" s="1540"/>
      <c r="BU116" s="1540"/>
      <c r="BV116" s="1540"/>
      <c r="BW116" s="1540"/>
      <c r="BX116" s="1540"/>
      <c r="BY116" s="1540"/>
      <c r="BZ116" s="1540"/>
      <c r="CA116" s="1540"/>
      <c r="CB116" s="1540"/>
      <c r="CC116" s="2244"/>
      <c r="CE116" s="750" t="s">
        <v>367</v>
      </c>
      <c r="CF116" s="751" t="s">
        <v>367</v>
      </c>
      <c r="CG116" s="751" t="s">
        <v>367</v>
      </c>
      <c r="CH116" s="792" t="s">
        <v>368</v>
      </c>
      <c r="CI116" s="620">
        <v>1</v>
      </c>
      <c r="CJ116" s="621">
        <f t="shared" si="3"/>
        <v>1</v>
      </c>
    </row>
    <row r="117" spans="2:89" ht="118.5" customHeight="1">
      <c r="B117" s="1170"/>
      <c r="C117" s="622" t="s">
        <v>136</v>
      </c>
      <c r="D117" s="598" t="s">
        <v>587</v>
      </c>
      <c r="E117" s="598" t="s">
        <v>588</v>
      </c>
      <c r="F117" s="627" t="s">
        <v>589</v>
      </c>
      <c r="G117" s="628" t="s">
        <v>117</v>
      </c>
      <c r="H117" s="625" t="s">
        <v>361</v>
      </c>
      <c r="I117" s="1207">
        <v>1</v>
      </c>
      <c r="J117" s="1208"/>
      <c r="K117" s="1208"/>
      <c r="L117" s="1209">
        <v>1</v>
      </c>
      <c r="M117" s="1209"/>
      <c r="N117" s="1085"/>
      <c r="O117" s="1222" t="s">
        <v>1329</v>
      </c>
      <c r="P117" s="1229"/>
      <c r="Q117" s="1302" t="s">
        <v>590</v>
      </c>
      <c r="R117" s="1303"/>
      <c r="S117" s="991" t="s">
        <v>591</v>
      </c>
      <c r="T117" s="1210"/>
      <c r="U117" s="1210"/>
      <c r="V117" s="1210"/>
      <c r="W117" s="1210"/>
      <c r="X117" s="1210"/>
      <c r="Y117" s="1211"/>
      <c r="Z117" s="574">
        <v>1</v>
      </c>
      <c r="AA117" s="575">
        <v>1</v>
      </c>
      <c r="AB117" s="575">
        <v>1</v>
      </c>
      <c r="AC117" s="590" t="s">
        <v>592</v>
      </c>
      <c r="AE117" s="381" t="s">
        <v>117</v>
      </c>
      <c r="AF117" s="626" t="s">
        <v>361</v>
      </c>
      <c r="AG117" s="996">
        <v>1</v>
      </c>
      <c r="AH117" s="997"/>
      <c r="AI117" s="997"/>
      <c r="AJ117" s="1005">
        <v>1</v>
      </c>
      <c r="AK117" s="1006"/>
      <c r="AL117" s="1006"/>
      <c r="AM117" s="1480" t="s">
        <v>543</v>
      </c>
      <c r="AN117" s="1481"/>
      <c r="AO117" s="1481"/>
      <c r="AP117" s="1481"/>
      <c r="AQ117" s="1481"/>
      <c r="AR117" s="1481"/>
      <c r="AS117" s="1481"/>
      <c r="AT117" s="1481"/>
      <c r="AU117" s="1481"/>
      <c r="AV117" s="1481"/>
      <c r="AW117" s="1481"/>
      <c r="AX117" s="1481"/>
      <c r="AY117" s="1481"/>
      <c r="AZ117" s="1481"/>
      <c r="BA117" s="1482"/>
      <c r="BB117" s="574" t="s">
        <v>367</v>
      </c>
      <c r="BC117" s="575" t="s">
        <v>367</v>
      </c>
      <c r="BD117" s="575" t="s">
        <v>367</v>
      </c>
      <c r="BE117" s="597" t="s">
        <v>368</v>
      </c>
      <c r="BF117" s="371"/>
      <c r="BG117" s="2246" t="s">
        <v>117</v>
      </c>
      <c r="BH117" s="2242" t="s">
        <v>361</v>
      </c>
      <c r="BI117" s="1208">
        <v>1</v>
      </c>
      <c r="BJ117" s="1208"/>
      <c r="BK117" s="1208"/>
      <c r="BL117" s="2245">
        <v>1</v>
      </c>
      <c r="BM117" s="2245"/>
      <c r="BN117" s="2245"/>
      <c r="BO117" s="1540" t="s">
        <v>366</v>
      </c>
      <c r="BP117" s="1540"/>
      <c r="BQ117" s="1540"/>
      <c r="BR117" s="1540"/>
      <c r="BS117" s="1540"/>
      <c r="BT117" s="1540"/>
      <c r="BU117" s="1540"/>
      <c r="BV117" s="1540"/>
      <c r="BW117" s="1540"/>
      <c r="BX117" s="1540"/>
      <c r="BY117" s="1540"/>
      <c r="BZ117" s="1540"/>
      <c r="CA117" s="1540"/>
      <c r="CB117" s="1540"/>
      <c r="CC117" s="2244"/>
      <c r="CE117" s="750" t="s">
        <v>367</v>
      </c>
      <c r="CF117" s="751" t="s">
        <v>367</v>
      </c>
      <c r="CG117" s="751" t="s">
        <v>367</v>
      </c>
      <c r="CH117" s="792" t="s">
        <v>368</v>
      </c>
      <c r="CI117" s="620">
        <v>1</v>
      </c>
      <c r="CJ117" s="621">
        <f t="shared" si="3"/>
        <v>1</v>
      </c>
    </row>
    <row r="118" spans="2:89" ht="112.5" customHeight="1">
      <c r="B118" s="1170"/>
      <c r="C118" s="622" t="s">
        <v>180</v>
      </c>
      <c r="D118" s="641" t="s">
        <v>593</v>
      </c>
      <c r="E118" s="642" t="s">
        <v>594</v>
      </c>
      <c r="F118" s="643" t="s">
        <v>595</v>
      </c>
      <c r="G118" s="635" t="s">
        <v>117</v>
      </c>
      <c r="H118" s="625" t="s">
        <v>361</v>
      </c>
      <c r="I118" s="1207">
        <v>1</v>
      </c>
      <c r="J118" s="1208"/>
      <c r="K118" s="1208"/>
      <c r="L118" s="1209">
        <v>1</v>
      </c>
      <c r="M118" s="1209"/>
      <c r="N118" s="1085"/>
      <c r="O118" s="1063" t="s">
        <v>596</v>
      </c>
      <c r="P118" s="1064"/>
      <c r="Q118" s="993" t="s">
        <v>597</v>
      </c>
      <c r="R118" s="988"/>
      <c r="S118" s="1204" t="s">
        <v>597</v>
      </c>
      <c r="T118" s="989"/>
      <c r="U118" s="989"/>
      <c r="V118" s="989"/>
      <c r="W118" s="989"/>
      <c r="X118" s="989"/>
      <c r="Y118" s="989"/>
      <c r="Z118" s="574">
        <v>1</v>
      </c>
      <c r="AA118" s="575">
        <v>1</v>
      </c>
      <c r="AB118" s="575">
        <v>1</v>
      </c>
      <c r="AC118" s="590" t="s">
        <v>598</v>
      </c>
      <c r="AE118" s="382" t="s">
        <v>117</v>
      </c>
      <c r="AF118" s="626" t="s">
        <v>361</v>
      </c>
      <c r="AG118" s="996">
        <v>1</v>
      </c>
      <c r="AH118" s="997"/>
      <c r="AI118" s="997"/>
      <c r="AJ118" s="1005">
        <v>1</v>
      </c>
      <c r="AK118" s="1006"/>
      <c r="AL118" s="1006"/>
      <c r="AM118" s="1480" t="s">
        <v>543</v>
      </c>
      <c r="AN118" s="1481"/>
      <c r="AO118" s="1481"/>
      <c r="AP118" s="1481"/>
      <c r="AQ118" s="1481"/>
      <c r="AR118" s="1481"/>
      <c r="AS118" s="1481"/>
      <c r="AT118" s="1481"/>
      <c r="AU118" s="1481"/>
      <c r="AV118" s="1481"/>
      <c r="AW118" s="1481"/>
      <c r="AX118" s="1481"/>
      <c r="AY118" s="1481"/>
      <c r="AZ118" s="1481"/>
      <c r="BA118" s="1482"/>
      <c r="BB118" s="574" t="s">
        <v>367</v>
      </c>
      <c r="BC118" s="575" t="s">
        <v>367</v>
      </c>
      <c r="BD118" s="575" t="s">
        <v>367</v>
      </c>
      <c r="BE118" s="597" t="s">
        <v>368</v>
      </c>
      <c r="BF118" s="371"/>
      <c r="BG118" s="2250" t="s">
        <v>117</v>
      </c>
      <c r="BH118" s="2242" t="s">
        <v>361</v>
      </c>
      <c r="BI118" s="1208">
        <v>1</v>
      </c>
      <c r="BJ118" s="1208"/>
      <c r="BK118" s="1208"/>
      <c r="BL118" s="2245">
        <v>1</v>
      </c>
      <c r="BM118" s="2245"/>
      <c r="BN118" s="2245"/>
      <c r="BO118" s="1540" t="s">
        <v>366</v>
      </c>
      <c r="BP118" s="1540"/>
      <c r="BQ118" s="1540"/>
      <c r="BR118" s="1540"/>
      <c r="BS118" s="1540"/>
      <c r="BT118" s="1540"/>
      <c r="BU118" s="1540"/>
      <c r="BV118" s="1540"/>
      <c r="BW118" s="1540"/>
      <c r="BX118" s="1540"/>
      <c r="BY118" s="1540"/>
      <c r="BZ118" s="1540"/>
      <c r="CA118" s="1540"/>
      <c r="CB118" s="1540"/>
      <c r="CC118" s="2244"/>
      <c r="CE118" s="750" t="s">
        <v>367</v>
      </c>
      <c r="CF118" s="751" t="s">
        <v>367</v>
      </c>
      <c r="CG118" s="751" t="s">
        <v>367</v>
      </c>
      <c r="CH118" s="792" t="s">
        <v>368</v>
      </c>
      <c r="CI118" s="620">
        <v>1</v>
      </c>
      <c r="CJ118" s="621">
        <f t="shared" si="3"/>
        <v>1</v>
      </c>
    </row>
    <row r="119" spans="2:89" ht="145.5" customHeight="1">
      <c r="B119" s="1200" t="s">
        <v>599</v>
      </c>
      <c r="C119" s="627" t="s">
        <v>37</v>
      </c>
      <c r="D119" s="2149" t="s">
        <v>600</v>
      </c>
      <c r="E119" s="598" t="s">
        <v>601</v>
      </c>
      <c r="F119" s="627" t="s">
        <v>575</v>
      </c>
      <c r="G119" s="636" t="s">
        <v>29</v>
      </c>
      <c r="H119" s="625" t="s">
        <v>361</v>
      </c>
      <c r="I119" s="637">
        <v>0.34</v>
      </c>
      <c r="J119" s="629">
        <v>0.34</v>
      </c>
      <c r="K119" s="638">
        <v>0.33</v>
      </c>
      <c r="L119" s="639"/>
      <c r="M119" s="638">
        <v>0.33</v>
      </c>
      <c r="N119" s="630"/>
      <c r="O119" s="1063" t="s">
        <v>602</v>
      </c>
      <c r="P119" s="1064"/>
      <c r="Q119" s="1202" t="s">
        <v>603</v>
      </c>
      <c r="R119" s="1203"/>
      <c r="S119" s="991" t="s">
        <v>364</v>
      </c>
      <c r="T119" s="991"/>
      <c r="U119" s="991"/>
      <c r="V119" s="991"/>
      <c r="W119" s="991"/>
      <c r="X119" s="991"/>
      <c r="Y119" s="1204"/>
      <c r="Z119" s="574">
        <v>0.34</v>
      </c>
      <c r="AA119" s="575">
        <v>0.34</v>
      </c>
      <c r="AB119" s="575">
        <v>1</v>
      </c>
      <c r="AC119" s="590" t="s">
        <v>604</v>
      </c>
      <c r="AE119" s="383" t="s">
        <v>29</v>
      </c>
      <c r="AF119" s="626" t="s">
        <v>361</v>
      </c>
      <c r="AG119" s="637">
        <v>0.34</v>
      </c>
      <c r="AH119" s="585">
        <v>0.34</v>
      </c>
      <c r="AI119" s="638">
        <v>0.33</v>
      </c>
      <c r="AJ119" s="585">
        <v>0.67</v>
      </c>
      <c r="AK119" s="638">
        <v>0.33</v>
      </c>
      <c r="AL119" s="384"/>
      <c r="AM119" s="998" t="s">
        <v>580</v>
      </c>
      <c r="AN119" s="999"/>
      <c r="AO119" s="992" t="s">
        <v>605</v>
      </c>
      <c r="AP119" s="1486"/>
      <c r="AQ119" s="1486"/>
      <c r="AR119" s="1486"/>
      <c r="AS119" s="1486"/>
      <c r="AT119" s="1487"/>
      <c r="AU119" s="991" t="s">
        <v>364</v>
      </c>
      <c r="AV119" s="991"/>
      <c r="AW119" s="991"/>
      <c r="AX119" s="991"/>
      <c r="AY119" s="991"/>
      <c r="AZ119" s="991"/>
      <c r="BA119" s="957"/>
      <c r="BB119" s="574">
        <v>0.33</v>
      </c>
      <c r="BC119" s="575">
        <v>0.33</v>
      </c>
      <c r="BD119" s="575">
        <v>1</v>
      </c>
      <c r="BE119" s="590" t="s">
        <v>606</v>
      </c>
      <c r="BF119" s="370"/>
      <c r="BG119" s="2249" t="s">
        <v>29</v>
      </c>
      <c r="BH119" s="2242" t="s">
        <v>361</v>
      </c>
      <c r="BI119" s="780">
        <v>0.34</v>
      </c>
      <c r="BJ119" s="782">
        <v>0.34</v>
      </c>
      <c r="BK119" s="780">
        <v>0.33</v>
      </c>
      <c r="BL119" s="781">
        <v>0.67</v>
      </c>
      <c r="BM119" s="780">
        <v>0.33</v>
      </c>
      <c r="BN119" s="781">
        <v>1</v>
      </c>
      <c r="BO119" s="2268" t="s">
        <v>1268</v>
      </c>
      <c r="BP119" s="2269"/>
      <c r="BQ119" s="2247" t="s">
        <v>1157</v>
      </c>
      <c r="BR119" s="1550"/>
      <c r="BS119" s="1550"/>
      <c r="BT119" s="1550"/>
      <c r="BU119" s="1550"/>
      <c r="BV119" s="1550"/>
      <c r="BW119" s="2268" t="s">
        <v>1158</v>
      </c>
      <c r="BX119" s="2268"/>
      <c r="BY119" s="2268"/>
      <c r="BZ119" s="2268"/>
      <c r="CA119" s="2268"/>
      <c r="CB119" s="2268"/>
      <c r="CC119" s="2270"/>
      <c r="CE119" s="779">
        <v>0.33</v>
      </c>
      <c r="CF119" s="769">
        <v>0.33</v>
      </c>
      <c r="CG119" s="769">
        <v>1</v>
      </c>
      <c r="CH119" s="2109" t="s">
        <v>1340</v>
      </c>
      <c r="CI119" s="620">
        <v>1</v>
      </c>
      <c r="CJ119" s="621">
        <f>AA119+BC119+CF119</f>
        <v>1</v>
      </c>
    </row>
    <row r="120" spans="2:89" ht="121.5" customHeight="1">
      <c r="B120" s="1201"/>
      <c r="C120" s="622" t="s">
        <v>41</v>
      </c>
      <c r="D120" s="598" t="s">
        <v>607</v>
      </c>
      <c r="E120" s="2149" t="s">
        <v>608</v>
      </c>
      <c r="F120" s="627" t="s">
        <v>575</v>
      </c>
      <c r="G120" s="636" t="s">
        <v>576</v>
      </c>
      <c r="H120" s="625" t="s">
        <v>361</v>
      </c>
      <c r="I120" s="637">
        <v>0.34</v>
      </c>
      <c r="J120" s="629">
        <v>0.34</v>
      </c>
      <c r="K120" s="638">
        <v>0.33</v>
      </c>
      <c r="L120" s="639"/>
      <c r="M120" s="638">
        <v>0.33</v>
      </c>
      <c r="N120" s="630"/>
      <c r="O120" s="1063" t="s">
        <v>609</v>
      </c>
      <c r="P120" s="1064"/>
      <c r="Q120" s="993" t="s">
        <v>610</v>
      </c>
      <c r="R120" s="988"/>
      <c r="S120" s="991" t="s">
        <v>364</v>
      </c>
      <c r="T120" s="991"/>
      <c r="U120" s="991"/>
      <c r="V120" s="991"/>
      <c r="W120" s="991"/>
      <c r="X120" s="991"/>
      <c r="Y120" s="1204"/>
      <c r="Z120" s="574">
        <v>0.34</v>
      </c>
      <c r="AA120" s="575">
        <v>0.34</v>
      </c>
      <c r="AB120" s="575">
        <v>1</v>
      </c>
      <c r="AC120" s="590" t="s">
        <v>611</v>
      </c>
      <c r="AE120" s="383" t="s">
        <v>576</v>
      </c>
      <c r="AF120" s="626" t="s">
        <v>361</v>
      </c>
      <c r="AG120" s="637">
        <v>0.34</v>
      </c>
      <c r="AH120" s="585">
        <v>0.34</v>
      </c>
      <c r="AI120" s="638">
        <v>0.33</v>
      </c>
      <c r="AJ120" s="585">
        <v>0.67</v>
      </c>
      <c r="AK120" s="638">
        <v>0.33</v>
      </c>
      <c r="AL120" s="384"/>
      <c r="AM120" s="998" t="s">
        <v>612</v>
      </c>
      <c r="AN120" s="999"/>
      <c r="AO120" s="993" t="s">
        <v>613</v>
      </c>
      <c r="AP120" s="994"/>
      <c r="AQ120" s="994"/>
      <c r="AR120" s="994"/>
      <c r="AS120" s="994"/>
      <c r="AT120" s="995"/>
      <c r="AU120" s="991" t="s">
        <v>614</v>
      </c>
      <c r="AV120" s="991"/>
      <c r="AW120" s="991"/>
      <c r="AX120" s="991"/>
      <c r="AY120" s="991"/>
      <c r="AZ120" s="991"/>
      <c r="BA120" s="957"/>
      <c r="BB120" s="574">
        <v>0.33</v>
      </c>
      <c r="BC120" s="575">
        <v>0.33</v>
      </c>
      <c r="BD120" s="575">
        <v>1</v>
      </c>
      <c r="BE120" s="590" t="s">
        <v>615</v>
      </c>
      <c r="BF120" s="370"/>
      <c r="BG120" s="2249" t="s">
        <v>576</v>
      </c>
      <c r="BH120" s="2242" t="s">
        <v>361</v>
      </c>
      <c r="BI120" s="780">
        <v>0.34</v>
      </c>
      <c r="BJ120" s="782">
        <v>0.34</v>
      </c>
      <c r="BK120" s="780">
        <v>0.33</v>
      </c>
      <c r="BL120" s="781">
        <v>0.67</v>
      </c>
      <c r="BM120" s="780">
        <v>0.33</v>
      </c>
      <c r="BN120" s="781">
        <v>1</v>
      </c>
      <c r="BO120" s="2268" t="s">
        <v>1159</v>
      </c>
      <c r="BP120" s="2269"/>
      <c r="BQ120" s="2247" t="s">
        <v>1160</v>
      </c>
      <c r="BR120" s="1550"/>
      <c r="BS120" s="1550"/>
      <c r="BT120" s="1550"/>
      <c r="BU120" s="1550"/>
      <c r="BV120" s="1550"/>
      <c r="BW120" s="2268" t="s">
        <v>1192</v>
      </c>
      <c r="BX120" s="2268"/>
      <c r="BY120" s="2268"/>
      <c r="BZ120" s="2268"/>
      <c r="CA120" s="2268"/>
      <c r="CB120" s="2268"/>
      <c r="CC120" s="2270"/>
      <c r="CE120" s="779">
        <v>0.33</v>
      </c>
      <c r="CF120" s="769">
        <v>0.33</v>
      </c>
      <c r="CG120" s="769">
        <v>1</v>
      </c>
      <c r="CH120" s="2109" t="s">
        <v>1320</v>
      </c>
      <c r="CI120" s="620">
        <v>1</v>
      </c>
      <c r="CJ120" s="621">
        <f>AA120+BC120+CF120</f>
        <v>1</v>
      </c>
    </row>
    <row r="121" spans="2:89" ht="170.25" customHeight="1">
      <c r="B121" s="1170" t="s">
        <v>616</v>
      </c>
      <c r="C121" s="622" t="s">
        <v>46</v>
      </c>
      <c r="D121" s="623" t="s">
        <v>617</v>
      </c>
      <c r="E121" s="623" t="s">
        <v>618</v>
      </c>
      <c r="F121" s="622" t="s">
        <v>538</v>
      </c>
      <c r="G121" s="644" t="s">
        <v>117</v>
      </c>
      <c r="H121" s="625" t="s">
        <v>361</v>
      </c>
      <c r="I121" s="1207">
        <v>1</v>
      </c>
      <c r="J121" s="1208"/>
      <c r="K121" s="1208"/>
      <c r="L121" s="1209">
        <v>1</v>
      </c>
      <c r="M121" s="1209"/>
      <c r="N121" s="1085"/>
      <c r="O121" s="1063" t="s">
        <v>619</v>
      </c>
      <c r="P121" s="1064"/>
      <c r="Q121" s="1202" t="s">
        <v>620</v>
      </c>
      <c r="R121" s="1203"/>
      <c r="S121" s="991" t="s">
        <v>621</v>
      </c>
      <c r="T121" s="1210"/>
      <c r="U121" s="1210"/>
      <c r="V121" s="1210"/>
      <c r="W121" s="1210"/>
      <c r="X121" s="1210"/>
      <c r="Y121" s="1211"/>
      <c r="Z121" s="574">
        <v>1</v>
      </c>
      <c r="AA121" s="575">
        <v>1</v>
      </c>
      <c r="AB121" s="575">
        <v>1</v>
      </c>
      <c r="AC121" s="590" t="s">
        <v>622</v>
      </c>
      <c r="AE121" s="385" t="s">
        <v>117</v>
      </c>
      <c r="AF121" s="626" t="s">
        <v>361</v>
      </c>
      <c r="AG121" s="996">
        <v>1</v>
      </c>
      <c r="AH121" s="997"/>
      <c r="AI121" s="997"/>
      <c r="AJ121" s="1005">
        <v>1</v>
      </c>
      <c r="AK121" s="1006"/>
      <c r="AL121" s="1006"/>
      <c r="AM121" s="1477" t="s">
        <v>543</v>
      </c>
      <c r="AN121" s="1478"/>
      <c r="AO121" s="1478"/>
      <c r="AP121" s="1478"/>
      <c r="AQ121" s="1478"/>
      <c r="AR121" s="1478"/>
      <c r="AS121" s="1478"/>
      <c r="AT121" s="1478"/>
      <c r="AU121" s="1478"/>
      <c r="AV121" s="1478"/>
      <c r="AW121" s="1478"/>
      <c r="AX121" s="1478"/>
      <c r="AY121" s="1478"/>
      <c r="AZ121" s="1478"/>
      <c r="BA121" s="1479"/>
      <c r="BB121" s="566" t="s">
        <v>367</v>
      </c>
      <c r="BC121" s="567" t="s">
        <v>367</v>
      </c>
      <c r="BD121" s="567" t="s">
        <v>367</v>
      </c>
      <c r="BE121" s="568" t="s">
        <v>368</v>
      </c>
      <c r="BF121" s="371"/>
      <c r="BG121" s="2251" t="s">
        <v>117</v>
      </c>
      <c r="BH121" s="2242" t="s">
        <v>361</v>
      </c>
      <c r="BI121" s="1208">
        <v>1</v>
      </c>
      <c r="BJ121" s="1208"/>
      <c r="BK121" s="1208"/>
      <c r="BL121" s="2245">
        <v>1</v>
      </c>
      <c r="BM121" s="2245"/>
      <c r="BN121" s="2245"/>
      <c r="BO121" s="1540" t="s">
        <v>366</v>
      </c>
      <c r="BP121" s="1540"/>
      <c r="BQ121" s="1540"/>
      <c r="BR121" s="1540"/>
      <c r="BS121" s="1540"/>
      <c r="BT121" s="1540"/>
      <c r="BU121" s="1540"/>
      <c r="BV121" s="1540"/>
      <c r="BW121" s="1540"/>
      <c r="BX121" s="1540"/>
      <c r="BY121" s="1540"/>
      <c r="BZ121" s="1540"/>
      <c r="CA121" s="1540"/>
      <c r="CB121" s="1540"/>
      <c r="CC121" s="2244"/>
      <c r="CE121" s="750" t="s">
        <v>367</v>
      </c>
      <c r="CF121" s="751" t="s">
        <v>367</v>
      </c>
      <c r="CG121" s="751" t="s">
        <v>367</v>
      </c>
      <c r="CH121" s="792" t="s">
        <v>368</v>
      </c>
      <c r="CI121" s="620">
        <v>1</v>
      </c>
      <c r="CJ121" s="621">
        <f t="shared" si="3"/>
        <v>1</v>
      </c>
    </row>
    <row r="122" spans="2:89" ht="81" customHeight="1" thickBot="1">
      <c r="B122" s="1119"/>
      <c r="C122" s="314" t="s">
        <v>49</v>
      </c>
      <c r="D122" s="315" t="s">
        <v>155</v>
      </c>
      <c r="E122" s="315" t="s">
        <v>156</v>
      </c>
      <c r="F122" s="314" t="s">
        <v>623</v>
      </c>
      <c r="G122" s="316" t="s">
        <v>117</v>
      </c>
      <c r="H122" s="625" t="s">
        <v>361</v>
      </c>
      <c r="I122" s="1087">
        <v>1</v>
      </c>
      <c r="J122" s="979"/>
      <c r="K122" s="979"/>
      <c r="L122" s="1205">
        <v>1</v>
      </c>
      <c r="M122" s="1205"/>
      <c r="N122" s="1206"/>
      <c r="O122" s="1077" t="s">
        <v>624</v>
      </c>
      <c r="P122" s="1078"/>
      <c r="Q122" s="1304" t="s">
        <v>625</v>
      </c>
      <c r="R122" s="1061"/>
      <c r="S122" s="982" t="s">
        <v>626</v>
      </c>
      <c r="T122" s="982"/>
      <c r="U122" s="982"/>
      <c r="V122" s="982"/>
      <c r="W122" s="982"/>
      <c r="X122" s="982"/>
      <c r="Y122" s="1004"/>
      <c r="Z122" s="351">
        <v>1</v>
      </c>
      <c r="AA122" s="352">
        <v>1</v>
      </c>
      <c r="AB122" s="352">
        <v>1</v>
      </c>
      <c r="AC122" s="261" t="s">
        <v>627</v>
      </c>
      <c r="AE122" s="386" t="s">
        <v>117</v>
      </c>
      <c r="AF122" s="387" t="s">
        <v>361</v>
      </c>
      <c r="AG122" s="1087">
        <v>1</v>
      </c>
      <c r="AH122" s="979"/>
      <c r="AI122" s="979"/>
      <c r="AJ122" s="1491">
        <v>1</v>
      </c>
      <c r="AK122" s="1492"/>
      <c r="AL122" s="1492"/>
      <c r="AM122" s="1477" t="s">
        <v>543</v>
      </c>
      <c r="AN122" s="1478"/>
      <c r="AO122" s="1478"/>
      <c r="AP122" s="1478"/>
      <c r="AQ122" s="1478"/>
      <c r="AR122" s="1478"/>
      <c r="AS122" s="1478"/>
      <c r="AT122" s="1478"/>
      <c r="AU122" s="1478"/>
      <c r="AV122" s="1478"/>
      <c r="AW122" s="1478"/>
      <c r="AX122" s="1478"/>
      <c r="AY122" s="1478"/>
      <c r="AZ122" s="1478"/>
      <c r="BA122" s="1479"/>
      <c r="BB122" s="566" t="s">
        <v>367</v>
      </c>
      <c r="BC122" s="567" t="s">
        <v>367</v>
      </c>
      <c r="BD122" s="567" t="s">
        <v>367</v>
      </c>
      <c r="BE122" s="568" t="s">
        <v>368</v>
      </c>
      <c r="BF122" s="371"/>
      <c r="BG122" s="2252" t="s">
        <v>117</v>
      </c>
      <c r="BH122" s="2253" t="s">
        <v>361</v>
      </c>
      <c r="BI122" s="2254">
        <v>1</v>
      </c>
      <c r="BJ122" s="2254"/>
      <c r="BK122" s="2254"/>
      <c r="BL122" s="2255">
        <v>1</v>
      </c>
      <c r="BM122" s="2255"/>
      <c r="BN122" s="2255"/>
      <c r="BO122" s="2256" t="s">
        <v>366</v>
      </c>
      <c r="BP122" s="2256"/>
      <c r="BQ122" s="2256"/>
      <c r="BR122" s="2256"/>
      <c r="BS122" s="2256"/>
      <c r="BT122" s="2256"/>
      <c r="BU122" s="2256"/>
      <c r="BV122" s="2256"/>
      <c r="BW122" s="2256"/>
      <c r="BX122" s="2256"/>
      <c r="BY122" s="2256"/>
      <c r="BZ122" s="2256"/>
      <c r="CA122" s="2256"/>
      <c r="CB122" s="2256"/>
      <c r="CC122" s="2257"/>
      <c r="CE122" s="2190" t="s">
        <v>367</v>
      </c>
      <c r="CF122" s="2264" t="s">
        <v>367</v>
      </c>
      <c r="CG122" s="2264" t="s">
        <v>367</v>
      </c>
      <c r="CH122" s="2265" t="s">
        <v>368</v>
      </c>
      <c r="CI122" s="2266">
        <v>1</v>
      </c>
      <c r="CJ122" s="2267">
        <f t="shared" si="3"/>
        <v>1</v>
      </c>
    </row>
    <row r="123" spans="2:89" ht="35.1" customHeight="1" thickBot="1">
      <c r="O123" s="1129" t="s">
        <v>482</v>
      </c>
      <c r="P123" s="1129"/>
      <c r="Q123" s="1129"/>
      <c r="R123" s="1129"/>
      <c r="S123" s="1129"/>
      <c r="T123" s="1129"/>
      <c r="U123" s="1129"/>
      <c r="V123" s="1129"/>
      <c r="W123" s="1129"/>
      <c r="X123" s="1129"/>
      <c r="Y123" s="1129"/>
      <c r="Z123" s="350">
        <f>AVERAGE(Z109:Z122)</f>
        <v>0.82285714285714284</v>
      </c>
      <c r="AA123" s="350">
        <f>AVERAGE(AA109:AA122)</f>
        <v>0.79642857142857137</v>
      </c>
      <c r="AB123" s="350">
        <f>AVERAGE(AB109:AB122)</f>
        <v>0.95000000000000007</v>
      </c>
      <c r="AM123" s="1499" t="s">
        <v>482</v>
      </c>
      <c r="AN123" s="1500"/>
      <c r="AO123" s="1500"/>
      <c r="AP123" s="1500"/>
      <c r="AQ123" s="1500"/>
      <c r="AR123" s="1500"/>
      <c r="AS123" s="1500"/>
      <c r="AT123" s="1500"/>
      <c r="AU123" s="1500"/>
      <c r="AV123" s="1500"/>
      <c r="AW123" s="1500"/>
      <c r="AX123" s="1500"/>
      <c r="AY123" s="1500"/>
      <c r="AZ123" s="1500"/>
      <c r="BA123" s="1500"/>
      <c r="BB123" s="1500"/>
      <c r="BC123" s="1500"/>
      <c r="BD123" s="440">
        <f>(SUM(BD112+BD115+BD119+BD120)/4)</f>
        <v>1</v>
      </c>
      <c r="BW123" s="1551" t="s">
        <v>482</v>
      </c>
      <c r="BX123" s="1551"/>
      <c r="BY123" s="1551"/>
      <c r="BZ123" s="1551"/>
      <c r="CA123" s="1551"/>
      <c r="CB123" s="1551"/>
      <c r="CC123" s="1551"/>
      <c r="CD123" s="1551"/>
      <c r="CE123" s="2154"/>
      <c r="CF123" s="2154"/>
      <c r="CG123" s="2258">
        <f>SUM(CG120+CG119+CG115+CG109)/4</f>
        <v>1</v>
      </c>
      <c r="CJ123" s="350">
        <f>AVERAGE(CJ109:CJ122)</f>
        <v>1</v>
      </c>
    </row>
    <row r="124" spans="2:89" ht="18.75" thickBot="1"/>
    <row r="125" spans="2:89" ht="108.75" customHeight="1" thickBot="1">
      <c r="B125" s="78">
        <v>2022</v>
      </c>
      <c r="C125" s="1116" t="s">
        <v>0</v>
      </c>
      <c r="D125" s="1117"/>
      <c r="E125" s="1117"/>
      <c r="F125" s="1117"/>
      <c r="G125" s="1118"/>
      <c r="H125" s="263"/>
      <c r="I125" s="263"/>
      <c r="J125" s="264"/>
      <c r="K125" s="264"/>
      <c r="L125" s="264"/>
      <c r="M125" s="264"/>
      <c r="N125" s="264"/>
      <c r="O125" s="265"/>
      <c r="P125" s="98"/>
      <c r="Q125" s="98"/>
      <c r="R125" s="265"/>
      <c r="S125" s="265"/>
      <c r="T125" s="265"/>
      <c r="U125" s="265"/>
      <c r="V125" s="265"/>
      <c r="W125" s="265"/>
      <c r="X125" s="265"/>
      <c r="Y125" s="265"/>
      <c r="Z125" s="98"/>
      <c r="AA125" s="98"/>
      <c r="AB125" s="98"/>
      <c r="AC125" s="99"/>
    </row>
    <row r="126" spans="2:89" ht="55.5" customHeight="1" thickBot="1">
      <c r="B126" s="266" t="s">
        <v>1</v>
      </c>
      <c r="C126" s="1089" t="s">
        <v>2</v>
      </c>
      <c r="D126" s="1090"/>
      <c r="E126" s="1090"/>
      <c r="F126" s="1090"/>
      <c r="G126" s="1091"/>
      <c r="H126" s="263"/>
      <c r="I126" s="263"/>
      <c r="J126" s="263"/>
      <c r="K126" s="263"/>
      <c r="L126" s="263"/>
      <c r="M126" s="263"/>
      <c r="N126" s="263"/>
      <c r="O126" s="265"/>
      <c r="P126" s="98"/>
      <c r="Q126" s="98"/>
      <c r="R126" s="265"/>
      <c r="S126" s="265"/>
      <c r="T126" s="265"/>
      <c r="U126" s="265"/>
      <c r="V126" s="265"/>
      <c r="W126" s="265"/>
      <c r="X126" s="265"/>
      <c r="Y126" s="265"/>
      <c r="Z126" s="98"/>
      <c r="AA126" s="98"/>
      <c r="AB126" s="98"/>
      <c r="AC126" s="99"/>
    </row>
    <row r="127" spans="2:89" ht="30.75" customHeight="1">
      <c r="B127" s="617" t="s">
        <v>3</v>
      </c>
      <c r="C127" s="1092">
        <v>2022</v>
      </c>
      <c r="D127" s="1263"/>
      <c r="E127" s="1263"/>
      <c r="F127" s="1263"/>
      <c r="G127" s="1264"/>
      <c r="H127" s="263"/>
      <c r="I127" s="263"/>
      <c r="J127" s="264"/>
      <c r="K127" s="264"/>
      <c r="L127" s="264"/>
      <c r="M127" s="264"/>
      <c r="N127" s="264"/>
      <c r="O127" s="265"/>
      <c r="P127" s="98"/>
      <c r="Q127" s="98"/>
      <c r="R127" s="98"/>
      <c r="S127" s="98"/>
      <c r="T127" s="98"/>
      <c r="U127" s="98"/>
      <c r="V127" s="98"/>
      <c r="W127" s="98"/>
      <c r="X127" s="98"/>
      <c r="Y127" s="98"/>
      <c r="Z127" s="98"/>
      <c r="AA127" s="98"/>
      <c r="AB127" s="98"/>
      <c r="AC127" s="99"/>
    </row>
    <row r="128" spans="2:89" ht="40.5" customHeight="1">
      <c r="B128" s="618" t="s">
        <v>4</v>
      </c>
      <c r="C128" s="1155">
        <v>44592</v>
      </c>
      <c r="D128" s="1265"/>
      <c r="E128" s="1265"/>
      <c r="F128" s="1265"/>
      <c r="G128" s="1157"/>
      <c r="H128" s="263"/>
      <c r="I128" s="263"/>
      <c r="J128" s="267"/>
      <c r="K128" s="267"/>
      <c r="L128" s="267"/>
      <c r="M128" s="267"/>
      <c r="N128" s="267"/>
      <c r="O128" s="265"/>
      <c r="P128" s="98"/>
      <c r="Q128" s="98"/>
      <c r="R128" s="98"/>
      <c r="S128" s="98"/>
      <c r="T128" s="98"/>
      <c r="U128" s="98"/>
      <c r="V128" s="98"/>
      <c r="W128" s="98"/>
      <c r="X128" s="98"/>
      <c r="Y128" s="98"/>
      <c r="Z128" s="98"/>
      <c r="AA128" s="98"/>
      <c r="AB128" s="98"/>
      <c r="AC128" s="99"/>
    </row>
    <row r="129" spans="2:88" ht="56.25" customHeight="1" thickBot="1">
      <c r="B129" s="618" t="s">
        <v>5</v>
      </c>
      <c r="C129" s="1177" t="s">
        <v>1175</v>
      </c>
      <c r="D129" s="1178"/>
      <c r="E129" s="1178"/>
      <c r="F129" s="1178"/>
      <c r="G129" s="1179"/>
      <c r="H129" s="263"/>
      <c r="I129" s="263"/>
      <c r="J129" s="263"/>
      <c r="K129" s="263"/>
      <c r="L129" s="263"/>
      <c r="M129" s="263"/>
      <c r="N129" s="263"/>
      <c r="O129" s="268"/>
      <c r="P129" s="98"/>
      <c r="Q129" s="98"/>
      <c r="R129" s="98"/>
      <c r="S129" s="98"/>
      <c r="T129" s="98"/>
      <c r="U129" s="98"/>
      <c r="V129" s="98"/>
      <c r="W129" s="98"/>
      <c r="X129" s="98"/>
      <c r="Y129" s="98"/>
      <c r="Z129" s="98"/>
      <c r="AA129" s="98"/>
      <c r="AB129" s="98"/>
      <c r="AC129" s="99"/>
    </row>
    <row r="130" spans="2:88" ht="41.25" customHeight="1" thickBot="1">
      <c r="B130" s="1180" t="s">
        <v>628</v>
      </c>
      <c r="C130" s="1181"/>
      <c r="D130" s="1181"/>
      <c r="E130" s="1181"/>
      <c r="F130" s="1181"/>
      <c r="G130" s="1182"/>
      <c r="H130" s="263"/>
      <c r="I130" s="263"/>
      <c r="J130" s="263"/>
      <c r="K130" s="263"/>
      <c r="L130" s="263"/>
      <c r="M130" s="263"/>
      <c r="N130" s="263"/>
      <c r="O130" s="268"/>
      <c r="P130" s="98"/>
      <c r="Q130" s="98"/>
      <c r="R130" s="98"/>
      <c r="S130" s="98"/>
      <c r="T130" s="98"/>
      <c r="U130" s="98"/>
      <c r="V130" s="98"/>
      <c r="W130" s="98"/>
      <c r="X130" s="98"/>
      <c r="Y130" s="98"/>
      <c r="Z130" s="98"/>
      <c r="AA130" s="98"/>
      <c r="AB130" s="98"/>
      <c r="AC130" s="99"/>
    </row>
    <row r="131" spans="2:88" ht="41.25" customHeight="1">
      <c r="B131" s="563" t="s">
        <v>159</v>
      </c>
      <c r="C131" s="1365" t="s">
        <v>629</v>
      </c>
      <c r="D131" s="1365"/>
      <c r="E131" s="1365"/>
      <c r="F131" s="1365"/>
      <c r="G131" s="1366"/>
      <c r="H131" s="263"/>
      <c r="I131" s="263"/>
      <c r="J131" s="263"/>
      <c r="K131" s="263"/>
      <c r="L131" s="263"/>
      <c r="M131" s="263"/>
      <c r="N131" s="263"/>
      <c r="O131" s="268"/>
      <c r="P131" s="98"/>
      <c r="Q131" s="98"/>
      <c r="R131" s="98"/>
      <c r="S131" s="98"/>
      <c r="T131" s="98"/>
      <c r="U131" s="98"/>
      <c r="V131" s="98"/>
      <c r="W131" s="98"/>
      <c r="X131" s="98"/>
      <c r="Y131" s="98"/>
      <c r="Z131" s="98"/>
      <c r="AA131" s="98"/>
      <c r="AB131" s="98"/>
      <c r="AC131" s="99"/>
    </row>
    <row r="132" spans="2:88" ht="43.5" customHeight="1">
      <c r="B132" s="563" t="s">
        <v>12</v>
      </c>
      <c r="C132" s="1231" t="s">
        <v>630</v>
      </c>
      <c r="D132" s="1365"/>
      <c r="E132" s="1365"/>
      <c r="F132" s="1365"/>
      <c r="G132" s="1366"/>
      <c r="H132" s="263"/>
      <c r="I132" s="263"/>
      <c r="J132" s="76"/>
      <c r="K132" s="76"/>
      <c r="L132" s="76"/>
      <c r="M132" s="76"/>
      <c r="N132" s="76"/>
      <c r="O132" s="265"/>
      <c r="P132" s="98"/>
      <c r="Q132" s="98"/>
      <c r="R132" s="98"/>
      <c r="S132" s="98"/>
      <c r="T132" s="98"/>
      <c r="U132" s="98"/>
      <c r="V132" s="98"/>
      <c r="W132" s="98"/>
      <c r="X132" s="98"/>
      <c r="Y132" s="98"/>
      <c r="Z132" s="98"/>
      <c r="AA132" s="98"/>
      <c r="AB132" s="98"/>
      <c r="AC132" s="99"/>
    </row>
    <row r="133" spans="2:88" ht="50.25" customHeight="1">
      <c r="B133" s="563" t="s">
        <v>323</v>
      </c>
      <c r="C133" s="1231" t="s">
        <v>527</v>
      </c>
      <c r="D133" s="1231"/>
      <c r="E133" s="1231"/>
      <c r="F133" s="1231"/>
      <c r="G133" s="1232"/>
      <c r="H133" s="269"/>
      <c r="I133" s="270"/>
      <c r="J133" s="270"/>
      <c r="K133" s="270"/>
      <c r="L133" s="270"/>
      <c r="M133" s="270"/>
      <c r="N133" s="270"/>
      <c r="O133" s="73"/>
    </row>
    <row r="134" spans="2:88" ht="46.5" customHeight="1" thickBot="1">
      <c r="B134" s="271" t="s">
        <v>162</v>
      </c>
      <c r="C134" s="1363" t="s">
        <v>631</v>
      </c>
      <c r="D134" s="1363"/>
      <c r="E134" s="1363"/>
      <c r="F134" s="1363"/>
      <c r="G134" s="1364"/>
      <c r="H134" s="272"/>
      <c r="I134" s="273"/>
      <c r="J134" s="273"/>
      <c r="K134" s="273"/>
      <c r="L134" s="273"/>
      <c r="M134" s="273"/>
      <c r="N134" s="273"/>
      <c r="O134" s="73"/>
    </row>
    <row r="135" spans="2:88" ht="56.25" customHeight="1" thickBot="1">
      <c r="B135" s="274"/>
      <c r="C135" s="273"/>
      <c r="D135" s="273"/>
      <c r="E135" s="273"/>
      <c r="F135" s="275"/>
      <c r="G135" s="273"/>
      <c r="H135" s="273"/>
      <c r="I135" s="273"/>
      <c r="J135" s="273"/>
      <c r="K135" s="273"/>
      <c r="L135" s="273"/>
      <c r="M135" s="273"/>
      <c r="N135" s="273"/>
      <c r="O135" s="73"/>
      <c r="Z135" s="1021" t="s">
        <v>339</v>
      </c>
      <c r="AA135" s="1533"/>
      <c r="AB135" s="1533"/>
      <c r="AC135" s="1534"/>
      <c r="AD135" s="417"/>
      <c r="AE135" s="1024" t="s">
        <v>340</v>
      </c>
      <c r="AF135" s="1025"/>
      <c r="AG135" s="1025"/>
      <c r="AH135" s="1025"/>
      <c r="AI135" s="1025"/>
      <c r="AJ135" s="1025"/>
      <c r="AK135" s="1025"/>
      <c r="AL135" s="1025"/>
      <c r="AM135" s="1026"/>
      <c r="AN135" s="1026"/>
      <c r="AO135" s="1026"/>
      <c r="AP135" s="1026"/>
      <c r="AQ135" s="1026"/>
      <c r="AR135" s="1026"/>
      <c r="AS135" s="1026"/>
      <c r="AT135" s="1026"/>
      <c r="AU135" s="1026"/>
      <c r="AV135" s="1026"/>
      <c r="AW135" s="1026"/>
      <c r="AX135" s="1026"/>
      <c r="AY135" s="1026"/>
      <c r="AZ135" s="1026"/>
      <c r="BA135" s="1493"/>
      <c r="BB135" s="1021" t="s">
        <v>341</v>
      </c>
      <c r="BC135" s="1022"/>
      <c r="BD135" s="1022"/>
      <c r="BE135" s="1023"/>
      <c r="BF135" s="373"/>
      <c r="BG135" s="1024" t="s">
        <v>1147</v>
      </c>
      <c r="BH135" s="1025"/>
      <c r="BI135" s="1025"/>
      <c r="BJ135" s="1025"/>
      <c r="BK135" s="1025"/>
      <c r="BL135" s="1025"/>
      <c r="BM135" s="1025"/>
      <c r="BN135" s="1025"/>
      <c r="BO135" s="1025"/>
      <c r="BP135" s="1025"/>
      <c r="BQ135" s="1025"/>
      <c r="BR135" s="1025"/>
      <c r="BS135" s="1025"/>
      <c r="BT135" s="1025"/>
      <c r="BU135" s="1025"/>
      <c r="BV135" s="1025"/>
      <c r="BW135" s="1025"/>
      <c r="BX135" s="1025"/>
      <c r="BY135" s="1025"/>
      <c r="BZ135" s="1025"/>
      <c r="CA135" s="1025"/>
      <c r="CB135" s="1025"/>
      <c r="CC135" s="1544"/>
      <c r="CE135" s="1021" t="s">
        <v>1150</v>
      </c>
      <c r="CF135" s="1022"/>
      <c r="CG135" s="1022"/>
      <c r="CH135" s="1023"/>
    </row>
    <row r="136" spans="2:88" ht="57.75" customHeight="1">
      <c r="B136" s="1030" t="s">
        <v>18</v>
      </c>
      <c r="C136" s="1031" t="s">
        <v>19</v>
      </c>
      <c r="D136" s="1031" t="s">
        <v>20</v>
      </c>
      <c r="E136" s="1031" t="s">
        <v>21</v>
      </c>
      <c r="F136" s="1031" t="s">
        <v>22</v>
      </c>
      <c r="G136" s="1123" t="s">
        <v>23</v>
      </c>
      <c r="H136" s="1123" t="s">
        <v>342</v>
      </c>
      <c r="I136" s="1030" t="s">
        <v>343</v>
      </c>
      <c r="J136" s="1031"/>
      <c r="K136" s="1031"/>
      <c r="L136" s="1031"/>
      <c r="M136" s="1031"/>
      <c r="N136" s="1032"/>
      <c r="O136" s="1033" t="s">
        <v>344</v>
      </c>
      <c r="P136" s="1034"/>
      <c r="Q136" s="1125" t="s">
        <v>345</v>
      </c>
      <c r="R136" s="1126"/>
      <c r="S136" s="1034" t="s">
        <v>346</v>
      </c>
      <c r="T136" s="1034"/>
      <c r="U136" s="1034"/>
      <c r="V136" s="1034"/>
      <c r="W136" s="1034"/>
      <c r="X136" s="1034"/>
      <c r="Y136" s="1037"/>
      <c r="Z136" s="1143" t="s">
        <v>347</v>
      </c>
      <c r="AA136" s="1279"/>
      <c r="AB136" s="1280" t="s">
        <v>348</v>
      </c>
      <c r="AC136" s="1141" t="s">
        <v>349</v>
      </c>
      <c r="AD136" s="369"/>
      <c r="AE136" s="1270" t="s">
        <v>23</v>
      </c>
      <c r="AF136" s="1172" t="s">
        <v>342</v>
      </c>
      <c r="AG136" s="1030" t="s">
        <v>343</v>
      </c>
      <c r="AH136" s="1031"/>
      <c r="AI136" s="1031"/>
      <c r="AJ136" s="1031"/>
      <c r="AK136" s="1031"/>
      <c r="AL136" s="1032"/>
      <c r="AM136" s="1033" t="s">
        <v>344</v>
      </c>
      <c r="AN136" s="1034"/>
      <c r="AO136" s="1034" t="s">
        <v>345</v>
      </c>
      <c r="AP136" s="1034"/>
      <c r="AQ136" s="1034"/>
      <c r="AR136" s="1034"/>
      <c r="AS136" s="1034"/>
      <c r="AT136" s="1034"/>
      <c r="AU136" s="1034" t="s">
        <v>346</v>
      </c>
      <c r="AV136" s="1034"/>
      <c r="AW136" s="1034"/>
      <c r="AX136" s="1034"/>
      <c r="AY136" s="1034"/>
      <c r="AZ136" s="1034"/>
      <c r="BA136" s="1037"/>
      <c r="BB136" s="1039" t="s">
        <v>350</v>
      </c>
      <c r="BC136" s="1040"/>
      <c r="BD136" s="1041" t="s">
        <v>348</v>
      </c>
      <c r="BE136" s="1045" t="s">
        <v>349</v>
      </c>
      <c r="BF136" s="369"/>
      <c r="BG136" s="1217" t="s">
        <v>23</v>
      </c>
      <c r="BH136" s="1546" t="s">
        <v>342</v>
      </c>
      <c r="BI136" s="1030" t="s">
        <v>343</v>
      </c>
      <c r="BJ136" s="1031"/>
      <c r="BK136" s="1031"/>
      <c r="BL136" s="1031"/>
      <c r="BM136" s="1031"/>
      <c r="BN136" s="2273"/>
      <c r="BO136" s="1033" t="s">
        <v>344</v>
      </c>
      <c r="BP136" s="2233"/>
      <c r="BQ136" s="2233" t="s">
        <v>345</v>
      </c>
      <c r="BR136" s="2233"/>
      <c r="BS136" s="2233"/>
      <c r="BT136" s="2233"/>
      <c r="BU136" s="2233"/>
      <c r="BV136" s="2233"/>
      <c r="BW136" s="2233" t="s">
        <v>346</v>
      </c>
      <c r="BX136" s="2233"/>
      <c r="BY136" s="2233"/>
      <c r="BZ136" s="2233"/>
      <c r="CA136" s="2233"/>
      <c r="CB136" s="2233"/>
      <c r="CC136" s="1037"/>
      <c r="CE136" s="1308" t="s">
        <v>351</v>
      </c>
      <c r="CF136" s="1309"/>
      <c r="CG136" s="1151" t="s">
        <v>348</v>
      </c>
      <c r="CH136" s="1280" t="s">
        <v>349</v>
      </c>
      <c r="CI136" s="1143" t="s">
        <v>352</v>
      </c>
      <c r="CJ136" s="1144"/>
    </row>
    <row r="137" spans="2:88" ht="57.75" customHeight="1" thickBot="1">
      <c r="B137" s="1121"/>
      <c r="C137" s="1122"/>
      <c r="D137" s="1122"/>
      <c r="E137" s="1122"/>
      <c r="F137" s="1122"/>
      <c r="G137" s="1124"/>
      <c r="H137" s="1124"/>
      <c r="I137" s="973" t="s">
        <v>353</v>
      </c>
      <c r="J137" s="974"/>
      <c r="K137" s="974"/>
      <c r="L137" s="974" t="s">
        <v>354</v>
      </c>
      <c r="M137" s="974"/>
      <c r="N137" s="975"/>
      <c r="O137" s="1035"/>
      <c r="P137" s="1036"/>
      <c r="Q137" s="1127"/>
      <c r="R137" s="1128"/>
      <c r="S137" s="1036"/>
      <c r="T137" s="1036"/>
      <c r="U137" s="1036"/>
      <c r="V137" s="1036"/>
      <c r="W137" s="1036"/>
      <c r="X137" s="1036"/>
      <c r="Y137" s="1038"/>
      <c r="Z137" s="619" t="s">
        <v>355</v>
      </c>
      <c r="AA137" s="619" t="s">
        <v>356</v>
      </c>
      <c r="AB137" s="1213"/>
      <c r="AC137" s="1142"/>
      <c r="AD137" s="369"/>
      <c r="AE137" s="1271"/>
      <c r="AF137" s="1174"/>
      <c r="AG137" s="973" t="s">
        <v>353</v>
      </c>
      <c r="AH137" s="974"/>
      <c r="AI137" s="974"/>
      <c r="AJ137" s="974" t="s">
        <v>354</v>
      </c>
      <c r="AK137" s="974"/>
      <c r="AL137" s="975"/>
      <c r="AM137" s="1035"/>
      <c r="AN137" s="1036"/>
      <c r="AO137" s="1036"/>
      <c r="AP137" s="1036"/>
      <c r="AQ137" s="1036"/>
      <c r="AR137" s="1036"/>
      <c r="AS137" s="1036"/>
      <c r="AT137" s="1036"/>
      <c r="AU137" s="1036"/>
      <c r="AV137" s="1036"/>
      <c r="AW137" s="1036"/>
      <c r="AX137" s="1036"/>
      <c r="AY137" s="1036"/>
      <c r="AZ137" s="1036"/>
      <c r="BA137" s="1038"/>
      <c r="BB137" s="645" t="s">
        <v>355</v>
      </c>
      <c r="BC137" s="646" t="s">
        <v>356</v>
      </c>
      <c r="BD137" s="1041"/>
      <c r="BE137" s="1045"/>
      <c r="BF137" s="369"/>
      <c r="BG137" s="1545"/>
      <c r="BH137" s="1311"/>
      <c r="BI137" s="973" t="s">
        <v>353</v>
      </c>
      <c r="BJ137" s="974"/>
      <c r="BK137" s="974"/>
      <c r="BL137" s="974" t="s">
        <v>354</v>
      </c>
      <c r="BM137" s="974"/>
      <c r="BN137" s="2274"/>
      <c r="BO137" s="2282"/>
      <c r="BP137" s="2238"/>
      <c r="BQ137" s="2238"/>
      <c r="BR137" s="2238"/>
      <c r="BS137" s="2238"/>
      <c r="BT137" s="2238"/>
      <c r="BU137" s="2238"/>
      <c r="BV137" s="2238"/>
      <c r="BW137" s="2238"/>
      <c r="BX137" s="2238"/>
      <c r="BY137" s="2238"/>
      <c r="BZ137" s="2238"/>
      <c r="CA137" s="2238"/>
      <c r="CB137" s="2238"/>
      <c r="CC137" s="2239"/>
      <c r="CE137" s="375" t="s">
        <v>355</v>
      </c>
      <c r="CF137" s="346" t="s">
        <v>356</v>
      </c>
      <c r="CG137" s="1130"/>
      <c r="CH137" s="1130"/>
      <c r="CI137" s="347" t="s">
        <v>357</v>
      </c>
      <c r="CJ137" s="348" t="s">
        <v>1151</v>
      </c>
    </row>
    <row r="138" spans="2:88" ht="149.25" customHeight="1">
      <c r="B138" s="1075" t="s">
        <v>632</v>
      </c>
      <c r="C138" s="276" t="s">
        <v>25</v>
      </c>
      <c r="D138" s="405" t="s">
        <v>633</v>
      </c>
      <c r="E138" s="405" t="s">
        <v>634</v>
      </c>
      <c r="F138" s="276" t="s">
        <v>629</v>
      </c>
      <c r="G138" s="277" t="s">
        <v>635</v>
      </c>
      <c r="H138" s="625" t="s">
        <v>361</v>
      </c>
      <c r="I138" s="1046">
        <v>1</v>
      </c>
      <c r="J138" s="1047"/>
      <c r="K138" s="1048"/>
      <c r="L138" s="1072"/>
      <c r="M138" s="1073"/>
      <c r="N138" s="1074"/>
      <c r="O138" s="1066" t="s">
        <v>401</v>
      </c>
      <c r="P138" s="1067"/>
      <c r="Q138" s="1067"/>
      <c r="R138" s="1067"/>
      <c r="S138" s="1067"/>
      <c r="T138" s="1067"/>
      <c r="U138" s="1067"/>
      <c r="V138" s="1067"/>
      <c r="W138" s="1067"/>
      <c r="X138" s="1067"/>
      <c r="Y138" s="1068"/>
      <c r="Z138" s="574" t="s">
        <v>367</v>
      </c>
      <c r="AA138" s="575" t="s">
        <v>367</v>
      </c>
      <c r="AB138" s="575" t="s">
        <v>367</v>
      </c>
      <c r="AC138" s="597" t="s">
        <v>636</v>
      </c>
      <c r="AD138" s="412"/>
      <c r="AE138" s="413" t="s">
        <v>635</v>
      </c>
      <c r="AF138" s="414" t="s">
        <v>361</v>
      </c>
      <c r="AG138" s="1046">
        <v>1</v>
      </c>
      <c r="AH138" s="1047"/>
      <c r="AI138" s="1048"/>
      <c r="AJ138" s="1049">
        <v>1</v>
      </c>
      <c r="AK138" s="1050"/>
      <c r="AL138" s="1051"/>
      <c r="AM138" s="1052" t="s">
        <v>637</v>
      </c>
      <c r="AN138" s="988"/>
      <c r="AO138" s="992" t="s">
        <v>638</v>
      </c>
      <c r="AP138" s="989"/>
      <c r="AQ138" s="989"/>
      <c r="AR138" s="989"/>
      <c r="AS138" s="989"/>
      <c r="AT138" s="990"/>
      <c r="AU138" s="992" t="s">
        <v>364</v>
      </c>
      <c r="AV138" s="989"/>
      <c r="AW138" s="989"/>
      <c r="AX138" s="989"/>
      <c r="AY138" s="989"/>
      <c r="AZ138" s="989"/>
      <c r="BA138" s="1053"/>
      <c r="BB138" s="437">
        <v>1</v>
      </c>
      <c r="BC138" s="756">
        <v>1</v>
      </c>
      <c r="BD138" s="756">
        <f>+BC138/BB138</f>
        <v>1</v>
      </c>
      <c r="BE138" s="590" t="s">
        <v>639</v>
      </c>
      <c r="BF138" s="370"/>
      <c r="BG138" s="277" t="s">
        <v>635</v>
      </c>
      <c r="BH138" s="89" t="s">
        <v>361</v>
      </c>
      <c r="BI138" s="1012">
        <v>1</v>
      </c>
      <c r="BJ138" s="1013"/>
      <c r="BK138" s="1013"/>
      <c r="BL138" s="1554">
        <v>1</v>
      </c>
      <c r="BM138" s="1555"/>
      <c r="BN138" s="2275"/>
      <c r="BO138" s="2272" t="s">
        <v>1284</v>
      </c>
      <c r="BP138" s="2335"/>
      <c r="BQ138" s="2271" t="s">
        <v>1285</v>
      </c>
      <c r="BR138" s="2333"/>
      <c r="BS138" s="2333"/>
      <c r="BT138" s="2333"/>
      <c r="BU138" s="2333"/>
      <c r="BV138" s="2334"/>
      <c r="BW138" s="2332" t="s">
        <v>1161</v>
      </c>
      <c r="BX138" s="2280"/>
      <c r="BY138" s="2280"/>
      <c r="BZ138" s="2280"/>
      <c r="CA138" s="2280"/>
      <c r="CB138" s="2280"/>
      <c r="CC138" s="2281"/>
      <c r="CE138" s="574" t="s">
        <v>367</v>
      </c>
      <c r="CF138" s="751" t="s">
        <v>367</v>
      </c>
      <c r="CG138" s="751" t="s">
        <v>367</v>
      </c>
      <c r="CH138" s="792" t="s">
        <v>636</v>
      </c>
      <c r="CI138" s="746">
        <f>BB138</f>
        <v>1</v>
      </c>
      <c r="CJ138" s="621">
        <f>BC138</f>
        <v>1</v>
      </c>
    </row>
    <row r="139" spans="2:88" ht="92.25" customHeight="1">
      <c r="B139" s="1076"/>
      <c r="C139" s="648" t="s">
        <v>118</v>
      </c>
      <c r="D139" s="649" t="s">
        <v>640</v>
      </c>
      <c r="E139" s="649" t="s">
        <v>641</v>
      </c>
      <c r="F139" s="648" t="s">
        <v>629</v>
      </c>
      <c r="G139" s="418" t="s">
        <v>642</v>
      </c>
      <c r="H139" s="625" t="s">
        <v>361</v>
      </c>
      <c r="I139" s="1054">
        <v>1</v>
      </c>
      <c r="J139" s="1055"/>
      <c r="K139" s="1056"/>
      <c r="L139" s="1069"/>
      <c r="M139" s="1070"/>
      <c r="N139" s="1071"/>
      <c r="O139" s="1066" t="s">
        <v>401</v>
      </c>
      <c r="P139" s="1067"/>
      <c r="Q139" s="1067"/>
      <c r="R139" s="1067"/>
      <c r="S139" s="1067"/>
      <c r="T139" s="1067"/>
      <c r="U139" s="1067"/>
      <c r="V139" s="1067"/>
      <c r="W139" s="1067"/>
      <c r="X139" s="1067"/>
      <c r="Y139" s="1068"/>
      <c r="Z139" s="574" t="s">
        <v>367</v>
      </c>
      <c r="AA139" s="575" t="s">
        <v>367</v>
      </c>
      <c r="AB139" s="575" t="s">
        <v>367</v>
      </c>
      <c r="AC139" s="597" t="s">
        <v>636</v>
      </c>
      <c r="AD139" s="412"/>
      <c r="AE139" s="650" t="s">
        <v>642</v>
      </c>
      <c r="AF139" s="414" t="s">
        <v>361</v>
      </c>
      <c r="AG139" s="1054">
        <v>1</v>
      </c>
      <c r="AH139" s="1055"/>
      <c r="AI139" s="1056"/>
      <c r="AJ139" s="1005">
        <v>1</v>
      </c>
      <c r="AK139" s="1006"/>
      <c r="AL139" s="1007"/>
      <c r="AM139" s="987" t="s">
        <v>643</v>
      </c>
      <c r="AN139" s="988"/>
      <c r="AO139" s="993" t="s">
        <v>644</v>
      </c>
      <c r="AP139" s="1019"/>
      <c r="AQ139" s="1019"/>
      <c r="AR139" s="1019"/>
      <c r="AS139" s="1019"/>
      <c r="AT139" s="988"/>
      <c r="AU139" s="992" t="s">
        <v>364</v>
      </c>
      <c r="AV139" s="989"/>
      <c r="AW139" s="989"/>
      <c r="AX139" s="989"/>
      <c r="AY139" s="989"/>
      <c r="AZ139" s="989"/>
      <c r="BA139" s="1053"/>
      <c r="BB139" s="574" t="s">
        <v>367</v>
      </c>
      <c r="BC139" s="575" t="s">
        <v>367</v>
      </c>
      <c r="BD139" s="575" t="s">
        <v>367</v>
      </c>
      <c r="BE139" s="755" t="s">
        <v>636</v>
      </c>
      <c r="BF139" s="371"/>
      <c r="BG139" s="797" t="s">
        <v>642</v>
      </c>
      <c r="BH139" s="625" t="s">
        <v>361</v>
      </c>
      <c r="BI139" s="996">
        <v>1</v>
      </c>
      <c r="BJ139" s="1208"/>
      <c r="BK139" s="1208"/>
      <c r="BL139" s="1556">
        <v>1</v>
      </c>
      <c r="BM139" s="1006"/>
      <c r="BN139" s="2276"/>
      <c r="BO139" s="2277" t="s">
        <v>1286</v>
      </c>
      <c r="BP139" s="2293"/>
      <c r="BQ139" s="2283" t="s">
        <v>1287</v>
      </c>
      <c r="BR139" s="2284"/>
      <c r="BS139" s="2284"/>
      <c r="BT139" s="2284"/>
      <c r="BU139" s="2284"/>
      <c r="BV139" s="2284"/>
      <c r="BW139" s="2285" t="s">
        <v>1162</v>
      </c>
      <c r="BX139" s="2285"/>
      <c r="BY139" s="2285"/>
      <c r="BZ139" s="2285"/>
      <c r="CA139" s="2285"/>
      <c r="CB139" s="2285"/>
      <c r="CC139" s="2286"/>
      <c r="CE139" s="574">
        <v>1</v>
      </c>
      <c r="CF139" s="751">
        <v>1</v>
      </c>
      <c r="CG139" s="751">
        <v>1</v>
      </c>
      <c r="CH139" s="793" t="s">
        <v>1342</v>
      </c>
      <c r="CI139" s="794">
        <v>1</v>
      </c>
      <c r="CJ139" s="621">
        <f>CF139</f>
        <v>1</v>
      </c>
    </row>
    <row r="140" spans="2:88" ht="130.5" customHeight="1">
      <c r="B140" s="1065" t="s">
        <v>645</v>
      </c>
      <c r="C140" s="648" t="s">
        <v>130</v>
      </c>
      <c r="D140" s="596" t="s">
        <v>646</v>
      </c>
      <c r="E140" s="596" t="s">
        <v>647</v>
      </c>
      <c r="F140" s="648" t="s">
        <v>629</v>
      </c>
      <c r="G140" s="419" t="s">
        <v>648</v>
      </c>
      <c r="H140" s="414" t="s">
        <v>361</v>
      </c>
      <c r="I140" s="637">
        <v>0.34</v>
      </c>
      <c r="J140" s="652">
        <v>0.34</v>
      </c>
      <c r="K140" s="638">
        <v>0.33</v>
      </c>
      <c r="L140" s="639"/>
      <c r="M140" s="638">
        <v>0.33</v>
      </c>
      <c r="N140" s="630"/>
      <c r="O140" s="1063" t="s">
        <v>649</v>
      </c>
      <c r="P140" s="1064"/>
      <c r="Q140" s="1063" t="s">
        <v>650</v>
      </c>
      <c r="R140" s="1064"/>
      <c r="S140" s="991" t="s">
        <v>364</v>
      </c>
      <c r="T140" s="991"/>
      <c r="U140" s="991"/>
      <c r="V140" s="991"/>
      <c r="W140" s="991"/>
      <c r="X140" s="991"/>
      <c r="Y140" s="957"/>
      <c r="Z140" s="574">
        <v>0.34</v>
      </c>
      <c r="AA140" s="575">
        <v>0.34</v>
      </c>
      <c r="AB140" s="575">
        <v>1</v>
      </c>
      <c r="AC140" s="576" t="s">
        <v>651</v>
      </c>
      <c r="AD140" s="370"/>
      <c r="AE140" s="653" t="s">
        <v>648</v>
      </c>
      <c r="AF140" s="414" t="s">
        <v>361</v>
      </c>
      <c r="AG140" s="637">
        <v>0.34</v>
      </c>
      <c r="AH140" s="585">
        <v>0.34</v>
      </c>
      <c r="AI140" s="638">
        <v>0.33</v>
      </c>
      <c r="AJ140" s="585">
        <v>0.67</v>
      </c>
      <c r="AK140" s="638">
        <v>0.33</v>
      </c>
      <c r="AL140" s="630"/>
      <c r="AM140" s="998" t="s">
        <v>652</v>
      </c>
      <c r="AN140" s="999"/>
      <c r="AO140" s="991" t="s">
        <v>653</v>
      </c>
      <c r="AP140" s="991"/>
      <c r="AQ140" s="991"/>
      <c r="AR140" s="991"/>
      <c r="AS140" s="991"/>
      <c r="AT140" s="991"/>
      <c r="AU140" s="991" t="s">
        <v>364</v>
      </c>
      <c r="AV140" s="991"/>
      <c r="AW140" s="991"/>
      <c r="AX140" s="991"/>
      <c r="AY140" s="991"/>
      <c r="AZ140" s="991"/>
      <c r="BA140" s="992"/>
      <c r="BB140" s="654">
        <v>0.33</v>
      </c>
      <c r="BC140" s="657">
        <v>0.33</v>
      </c>
      <c r="BD140" s="657">
        <f t="shared" ref="BD140:BD147" si="4">+BC140/BB140</f>
        <v>1</v>
      </c>
      <c r="BE140" s="590" t="s">
        <v>654</v>
      </c>
      <c r="BF140" s="370"/>
      <c r="BG140" s="798" t="s">
        <v>648</v>
      </c>
      <c r="BH140" s="625" t="s">
        <v>361</v>
      </c>
      <c r="BI140" s="637">
        <v>0.34</v>
      </c>
      <c r="BJ140" s="782">
        <v>0.34</v>
      </c>
      <c r="BK140" s="780">
        <v>0.33</v>
      </c>
      <c r="BL140" s="781">
        <v>0.67</v>
      </c>
      <c r="BM140" s="780">
        <v>0.33</v>
      </c>
      <c r="BN140" s="799">
        <v>1</v>
      </c>
      <c r="BO140" s="2277" t="s">
        <v>1288</v>
      </c>
      <c r="BP140" s="2293"/>
      <c r="BQ140" s="2283" t="s">
        <v>1163</v>
      </c>
      <c r="BR140" s="2284"/>
      <c r="BS140" s="2284"/>
      <c r="BT140" s="2284"/>
      <c r="BU140" s="2284"/>
      <c r="BV140" s="2284"/>
      <c r="BW140" s="2293" t="s">
        <v>1289</v>
      </c>
      <c r="BX140" s="2293"/>
      <c r="BY140" s="2293"/>
      <c r="BZ140" s="2293"/>
      <c r="CA140" s="2293"/>
      <c r="CB140" s="2293"/>
      <c r="CC140" s="2294"/>
      <c r="CE140" s="574">
        <v>0.33</v>
      </c>
      <c r="CF140" s="751">
        <v>0.33</v>
      </c>
      <c r="CG140" s="751">
        <v>1</v>
      </c>
      <c r="CH140" s="795" t="s">
        <v>1343</v>
      </c>
      <c r="CI140" s="794">
        <v>1</v>
      </c>
      <c r="CJ140" s="621">
        <f>AA140+BC140+CF140</f>
        <v>1</v>
      </c>
    </row>
    <row r="141" spans="2:88" ht="181.5" customHeight="1">
      <c r="B141" s="1065"/>
      <c r="C141" s="648" t="s">
        <v>31</v>
      </c>
      <c r="D141" s="649" t="s">
        <v>655</v>
      </c>
      <c r="E141" s="598" t="s">
        <v>656</v>
      </c>
      <c r="F141" s="648" t="s">
        <v>629</v>
      </c>
      <c r="G141" s="419" t="s">
        <v>657</v>
      </c>
      <c r="H141" s="414" t="s">
        <v>361</v>
      </c>
      <c r="I141" s="637">
        <v>0.34</v>
      </c>
      <c r="J141" s="652">
        <v>0.34</v>
      </c>
      <c r="K141" s="638">
        <v>0.33</v>
      </c>
      <c r="L141" s="639"/>
      <c r="M141" s="638">
        <v>0.33</v>
      </c>
      <c r="N141" s="630"/>
      <c r="O141" s="1063" t="s">
        <v>658</v>
      </c>
      <c r="P141" s="1064"/>
      <c r="Q141" s="1063" t="s">
        <v>610</v>
      </c>
      <c r="R141" s="1064"/>
      <c r="S141" s="991" t="s">
        <v>364</v>
      </c>
      <c r="T141" s="991"/>
      <c r="U141" s="991"/>
      <c r="V141" s="991"/>
      <c r="W141" s="991"/>
      <c r="X141" s="991"/>
      <c r="Y141" s="957"/>
      <c r="Z141" s="574">
        <v>0.34</v>
      </c>
      <c r="AA141" s="575">
        <v>0.17</v>
      </c>
      <c r="AB141" s="575">
        <v>0.5</v>
      </c>
      <c r="AC141" s="576" t="s">
        <v>659</v>
      </c>
      <c r="AD141" s="370"/>
      <c r="AE141" s="653" t="s">
        <v>657</v>
      </c>
      <c r="AF141" s="414" t="s">
        <v>361</v>
      </c>
      <c r="AG141" s="637">
        <v>0.34</v>
      </c>
      <c r="AH141" s="594">
        <v>0.17</v>
      </c>
      <c r="AI141" s="638">
        <v>0.33</v>
      </c>
      <c r="AJ141" s="585">
        <v>0.67</v>
      </c>
      <c r="AK141" s="638">
        <v>0.33</v>
      </c>
      <c r="AL141" s="630"/>
      <c r="AM141" s="998" t="s">
        <v>660</v>
      </c>
      <c r="AN141" s="999"/>
      <c r="AO141" s="999" t="s">
        <v>661</v>
      </c>
      <c r="AP141" s="999"/>
      <c r="AQ141" s="999"/>
      <c r="AR141" s="999"/>
      <c r="AS141" s="999"/>
      <c r="AT141" s="999"/>
      <c r="AU141" s="991" t="s">
        <v>364</v>
      </c>
      <c r="AV141" s="991"/>
      <c r="AW141" s="991"/>
      <c r="AX141" s="991"/>
      <c r="AY141" s="991"/>
      <c r="AZ141" s="991"/>
      <c r="BA141" s="992"/>
      <c r="BB141" s="654">
        <v>0.33</v>
      </c>
      <c r="BC141" s="657">
        <v>0.5</v>
      </c>
      <c r="BD141" s="657">
        <v>1</v>
      </c>
      <c r="BE141" s="590" t="s">
        <v>1207</v>
      </c>
      <c r="BF141" s="370"/>
      <c r="BG141" s="798" t="s">
        <v>657</v>
      </c>
      <c r="BH141" s="625" t="s">
        <v>361</v>
      </c>
      <c r="BI141" s="637">
        <v>0.34</v>
      </c>
      <c r="BJ141" s="782">
        <v>0.34</v>
      </c>
      <c r="BK141" s="780">
        <v>0.33</v>
      </c>
      <c r="BL141" s="781">
        <v>0.67</v>
      </c>
      <c r="BM141" s="780">
        <v>0.33</v>
      </c>
      <c r="BN141" s="799">
        <v>1</v>
      </c>
      <c r="BO141" s="2277" t="s">
        <v>1155</v>
      </c>
      <c r="BP141" s="2293"/>
      <c r="BQ141" s="2283" t="s">
        <v>1283</v>
      </c>
      <c r="BR141" s="2284"/>
      <c r="BS141" s="2284"/>
      <c r="BT141" s="2284"/>
      <c r="BU141" s="2284"/>
      <c r="BV141" s="2284"/>
      <c r="BW141" s="2293" t="s">
        <v>1290</v>
      </c>
      <c r="BX141" s="2293"/>
      <c r="BY141" s="2293"/>
      <c r="BZ141" s="2293"/>
      <c r="CA141" s="2293"/>
      <c r="CB141" s="2293"/>
      <c r="CC141" s="2294"/>
      <c r="CE141" s="574">
        <v>0.33</v>
      </c>
      <c r="CF141" s="751">
        <v>0.33</v>
      </c>
      <c r="CG141" s="751">
        <v>1</v>
      </c>
      <c r="CH141" s="795" t="s">
        <v>1344</v>
      </c>
      <c r="CI141" s="794">
        <v>1</v>
      </c>
      <c r="CJ141" s="621">
        <f>AA141+BC141+CF141</f>
        <v>1</v>
      </c>
    </row>
    <row r="142" spans="2:88" ht="275.25" customHeight="1">
      <c r="B142" s="1065"/>
      <c r="C142" s="634" t="s">
        <v>136</v>
      </c>
      <c r="D142" s="606" t="s">
        <v>1186</v>
      </c>
      <c r="E142" s="655" t="s">
        <v>662</v>
      </c>
      <c r="F142" s="648" t="s">
        <v>546</v>
      </c>
      <c r="G142" s="416" t="s">
        <v>663</v>
      </c>
      <c r="H142" s="414" t="s">
        <v>361</v>
      </c>
      <c r="I142" s="996">
        <v>1</v>
      </c>
      <c r="J142" s="997"/>
      <c r="K142" s="997"/>
      <c r="L142" s="1277">
        <v>1</v>
      </c>
      <c r="M142" s="1277"/>
      <c r="N142" s="1278"/>
      <c r="O142" s="1063" t="s">
        <v>664</v>
      </c>
      <c r="P142" s="1064"/>
      <c r="Q142" s="1063" t="s">
        <v>665</v>
      </c>
      <c r="R142" s="1064"/>
      <c r="S142" s="991" t="s">
        <v>364</v>
      </c>
      <c r="T142" s="991"/>
      <c r="U142" s="991"/>
      <c r="V142" s="991"/>
      <c r="W142" s="991"/>
      <c r="X142" s="991"/>
      <c r="Y142" s="957"/>
      <c r="Z142" s="574">
        <v>1</v>
      </c>
      <c r="AA142" s="575">
        <v>0</v>
      </c>
      <c r="AB142" s="575">
        <v>0</v>
      </c>
      <c r="AC142" s="576" t="s">
        <v>666</v>
      </c>
      <c r="AD142" s="370"/>
      <c r="AE142" s="656" t="s">
        <v>667</v>
      </c>
      <c r="AF142" s="414" t="s">
        <v>361</v>
      </c>
      <c r="AG142" s="996">
        <v>0.5</v>
      </c>
      <c r="AH142" s="997"/>
      <c r="AI142" s="594">
        <v>0</v>
      </c>
      <c r="AJ142" s="997">
        <v>0.5</v>
      </c>
      <c r="AK142" s="997"/>
      <c r="AL142" s="602">
        <v>1</v>
      </c>
      <c r="AM142" s="998" t="s">
        <v>668</v>
      </c>
      <c r="AN142" s="999"/>
      <c r="AO142" s="991" t="s">
        <v>669</v>
      </c>
      <c r="AP142" s="991"/>
      <c r="AQ142" s="991"/>
      <c r="AR142" s="991"/>
      <c r="AS142" s="991"/>
      <c r="AT142" s="991"/>
      <c r="AU142" s="991" t="s">
        <v>364</v>
      </c>
      <c r="AV142" s="991"/>
      <c r="AW142" s="991"/>
      <c r="AX142" s="991"/>
      <c r="AY142" s="991"/>
      <c r="AZ142" s="991"/>
      <c r="BA142" s="992"/>
      <c r="BB142" s="654">
        <v>1</v>
      </c>
      <c r="BC142" s="657">
        <v>1</v>
      </c>
      <c r="BD142" s="657">
        <f t="shared" si="4"/>
        <v>1</v>
      </c>
      <c r="BE142" s="590" t="s">
        <v>1330</v>
      </c>
      <c r="BF142" s="370"/>
      <c r="BG142" s="798" t="s">
        <v>667</v>
      </c>
      <c r="BH142" s="625" t="s">
        <v>361</v>
      </c>
      <c r="BI142" s="996">
        <v>0.5</v>
      </c>
      <c r="BJ142" s="1208"/>
      <c r="BK142" s="782">
        <v>0.5</v>
      </c>
      <c r="BL142" s="1208">
        <v>0.5</v>
      </c>
      <c r="BM142" s="1208"/>
      <c r="BN142" s="801"/>
      <c r="BO142" s="2295" t="s">
        <v>1291</v>
      </c>
      <c r="BP142" s="2293"/>
      <c r="BQ142" s="2293" t="s">
        <v>1292</v>
      </c>
      <c r="BR142" s="2293"/>
      <c r="BS142" s="2293"/>
      <c r="BT142" s="2293"/>
      <c r="BU142" s="2293"/>
      <c r="BV142" s="2293"/>
      <c r="BW142" s="2293" t="s">
        <v>1293</v>
      </c>
      <c r="BX142" s="2293"/>
      <c r="BY142" s="2293"/>
      <c r="BZ142" s="2293"/>
      <c r="CA142" s="2293"/>
      <c r="CB142" s="2293"/>
      <c r="CC142" s="2294"/>
      <c r="CE142" s="574" t="s">
        <v>367</v>
      </c>
      <c r="CF142" s="751" t="s">
        <v>367</v>
      </c>
      <c r="CG142" s="751" t="s">
        <v>367</v>
      </c>
      <c r="CH142" s="792" t="s">
        <v>1170</v>
      </c>
      <c r="CI142" s="794">
        <v>1</v>
      </c>
      <c r="CJ142" s="621">
        <f>AA142+BC142</f>
        <v>1</v>
      </c>
    </row>
    <row r="143" spans="2:88" ht="95.25" customHeight="1">
      <c r="B143" s="1062" t="s">
        <v>670</v>
      </c>
      <c r="C143" s="648" t="s">
        <v>37</v>
      </c>
      <c r="D143" s="606" t="s">
        <v>671</v>
      </c>
      <c r="E143" s="598" t="s">
        <v>672</v>
      </c>
      <c r="F143" s="627" t="s">
        <v>673</v>
      </c>
      <c r="G143" s="420" t="s">
        <v>125</v>
      </c>
      <c r="H143" s="414" t="s">
        <v>361</v>
      </c>
      <c r="I143" s="996">
        <v>0.5</v>
      </c>
      <c r="J143" s="997"/>
      <c r="K143" s="639"/>
      <c r="L143" s="997">
        <v>0.5</v>
      </c>
      <c r="M143" s="997"/>
      <c r="N143" s="630"/>
      <c r="O143" s="1066" t="s">
        <v>401</v>
      </c>
      <c r="P143" s="1067"/>
      <c r="Q143" s="1067"/>
      <c r="R143" s="1067"/>
      <c r="S143" s="1067"/>
      <c r="T143" s="1067"/>
      <c r="U143" s="1067"/>
      <c r="V143" s="1067"/>
      <c r="W143" s="1067"/>
      <c r="X143" s="1067"/>
      <c r="Y143" s="1068"/>
      <c r="Z143" s="574" t="s">
        <v>367</v>
      </c>
      <c r="AA143" s="575" t="s">
        <v>367</v>
      </c>
      <c r="AB143" s="575" t="s">
        <v>367</v>
      </c>
      <c r="AC143" s="597" t="s">
        <v>674</v>
      </c>
      <c r="AD143" s="371"/>
      <c r="AE143" s="658" t="s">
        <v>125</v>
      </c>
      <c r="AF143" s="414" t="s">
        <v>361</v>
      </c>
      <c r="AG143" s="996">
        <v>0.5</v>
      </c>
      <c r="AH143" s="997"/>
      <c r="AI143" s="585">
        <v>0.5</v>
      </c>
      <c r="AJ143" s="997">
        <v>0.5</v>
      </c>
      <c r="AK143" s="997"/>
      <c r="AL143" s="630"/>
      <c r="AM143" s="998" t="s">
        <v>675</v>
      </c>
      <c r="AN143" s="1008"/>
      <c r="AO143" s="999" t="s">
        <v>676</v>
      </c>
      <c r="AP143" s="1008"/>
      <c r="AQ143" s="1008"/>
      <c r="AR143" s="1008"/>
      <c r="AS143" s="1008"/>
      <c r="AT143" s="1008"/>
      <c r="AU143" s="991" t="s">
        <v>364</v>
      </c>
      <c r="AV143" s="991"/>
      <c r="AW143" s="991"/>
      <c r="AX143" s="991"/>
      <c r="AY143" s="991"/>
      <c r="AZ143" s="991"/>
      <c r="BA143" s="992"/>
      <c r="BB143" s="578">
        <v>0.5</v>
      </c>
      <c r="BC143" s="657">
        <v>0.25</v>
      </c>
      <c r="BD143" s="657">
        <f t="shared" si="4"/>
        <v>0.5</v>
      </c>
      <c r="BE143" s="590" t="s">
        <v>677</v>
      </c>
      <c r="BF143" s="370"/>
      <c r="BG143" s="798" t="s">
        <v>125</v>
      </c>
      <c r="BH143" s="625"/>
      <c r="BI143" s="1558">
        <v>0.5</v>
      </c>
      <c r="BJ143" s="1056"/>
      <c r="BK143" s="784"/>
      <c r="BL143" s="1208">
        <v>0.5</v>
      </c>
      <c r="BM143" s="1208"/>
      <c r="BN143" s="801"/>
      <c r="BO143" s="2295" t="s">
        <v>1294</v>
      </c>
      <c r="BP143" s="2293"/>
      <c r="BQ143" s="2293" t="s">
        <v>1295</v>
      </c>
      <c r="BR143" s="2293"/>
      <c r="BS143" s="2293"/>
      <c r="BT143" s="2293"/>
      <c r="BU143" s="2293"/>
      <c r="BV143" s="2293"/>
      <c r="BW143" s="2293" t="s">
        <v>1238</v>
      </c>
      <c r="BX143" s="2293"/>
      <c r="BY143" s="2293"/>
      <c r="BZ143" s="2293"/>
      <c r="CA143" s="2293"/>
      <c r="CB143" s="2293"/>
      <c r="CC143" s="2294"/>
      <c r="CE143" s="574">
        <v>0.5</v>
      </c>
      <c r="CF143" s="769">
        <v>0.25</v>
      </c>
      <c r="CG143" s="769">
        <v>0.5</v>
      </c>
      <c r="CH143" s="792" t="s">
        <v>1345</v>
      </c>
      <c r="CI143" s="794">
        <v>1</v>
      </c>
      <c r="CJ143" s="796">
        <f>BC143+CF143</f>
        <v>0.5</v>
      </c>
    </row>
    <row r="144" spans="2:88" ht="155.25" customHeight="1">
      <c r="B144" s="1062"/>
      <c r="C144" s="648" t="s">
        <v>678</v>
      </c>
      <c r="D144" s="598" t="s">
        <v>679</v>
      </c>
      <c r="E144" s="598" t="s">
        <v>680</v>
      </c>
      <c r="F144" s="627" t="s">
        <v>681</v>
      </c>
      <c r="G144" s="420" t="s">
        <v>125</v>
      </c>
      <c r="H144" s="414" t="s">
        <v>361</v>
      </c>
      <c r="I144" s="996">
        <v>0.5</v>
      </c>
      <c r="J144" s="997"/>
      <c r="K144" s="639"/>
      <c r="L144" s="997">
        <v>0.5</v>
      </c>
      <c r="M144" s="997"/>
      <c r="N144" s="630"/>
      <c r="O144" s="1066" t="s">
        <v>401</v>
      </c>
      <c r="P144" s="1067"/>
      <c r="Q144" s="1067"/>
      <c r="R144" s="1067"/>
      <c r="S144" s="1067"/>
      <c r="T144" s="1067"/>
      <c r="U144" s="1067"/>
      <c r="V144" s="1067"/>
      <c r="W144" s="1067"/>
      <c r="X144" s="1067"/>
      <c r="Y144" s="1068"/>
      <c r="Z144" s="574" t="s">
        <v>367</v>
      </c>
      <c r="AA144" s="575" t="s">
        <v>367</v>
      </c>
      <c r="AB144" s="575" t="s">
        <v>367</v>
      </c>
      <c r="AC144" s="597" t="s">
        <v>674</v>
      </c>
      <c r="AD144" s="371"/>
      <c r="AE144" s="658" t="s">
        <v>125</v>
      </c>
      <c r="AF144" s="414" t="s">
        <v>361</v>
      </c>
      <c r="AG144" s="996">
        <v>0.5</v>
      </c>
      <c r="AH144" s="997"/>
      <c r="AI144" s="585">
        <v>0.5</v>
      </c>
      <c r="AJ144" s="997">
        <v>0.5</v>
      </c>
      <c r="AK144" s="997"/>
      <c r="AL144" s="630"/>
      <c r="AM144" s="1057" t="s">
        <v>682</v>
      </c>
      <c r="AN144" s="1058"/>
      <c r="AO144" s="991" t="s">
        <v>683</v>
      </c>
      <c r="AP144" s="991"/>
      <c r="AQ144" s="991"/>
      <c r="AR144" s="991"/>
      <c r="AS144" s="991"/>
      <c r="AT144" s="991"/>
      <c r="AU144" s="991" t="s">
        <v>364</v>
      </c>
      <c r="AV144" s="991"/>
      <c r="AW144" s="991"/>
      <c r="AX144" s="991"/>
      <c r="AY144" s="991"/>
      <c r="AZ144" s="991"/>
      <c r="BA144" s="992"/>
      <c r="BB144" s="578">
        <v>0.5</v>
      </c>
      <c r="BC144" s="657">
        <v>0.5</v>
      </c>
      <c r="BD144" s="657">
        <f t="shared" si="4"/>
        <v>1</v>
      </c>
      <c r="BE144" s="590" t="s">
        <v>684</v>
      </c>
      <c r="BF144" s="370"/>
      <c r="BG144" s="800" t="s">
        <v>125</v>
      </c>
      <c r="BH144" s="625" t="s">
        <v>361</v>
      </c>
      <c r="BI144" s="996">
        <v>0.5</v>
      </c>
      <c r="BJ144" s="1208"/>
      <c r="BK144" s="784"/>
      <c r="BL144" s="1208">
        <v>0.5</v>
      </c>
      <c r="BM144" s="1208"/>
      <c r="BN144" s="801"/>
      <c r="BO144" s="2295" t="s">
        <v>1239</v>
      </c>
      <c r="BP144" s="2293"/>
      <c r="BQ144" s="2293" t="s">
        <v>1269</v>
      </c>
      <c r="BR144" s="2296"/>
      <c r="BS144" s="2296"/>
      <c r="BT144" s="2296"/>
      <c r="BU144" s="2296"/>
      <c r="BV144" s="2296"/>
      <c r="BW144" s="2293" t="s">
        <v>1240</v>
      </c>
      <c r="BX144" s="2293"/>
      <c r="BY144" s="2293"/>
      <c r="BZ144" s="2293"/>
      <c r="CA144" s="2293"/>
      <c r="CB144" s="2293"/>
      <c r="CC144" s="2294"/>
      <c r="CE144" s="574">
        <v>0.5</v>
      </c>
      <c r="CF144" s="769">
        <v>0.5</v>
      </c>
      <c r="CG144" s="769">
        <v>1</v>
      </c>
      <c r="CH144" s="793" t="s">
        <v>1346</v>
      </c>
      <c r="CI144" s="794">
        <v>1</v>
      </c>
      <c r="CJ144" s="621">
        <f>BC144+CF144</f>
        <v>1</v>
      </c>
    </row>
    <row r="145" spans="1:88" ht="329.25" customHeight="1">
      <c r="B145" s="1065" t="s">
        <v>685</v>
      </c>
      <c r="C145" s="648" t="s">
        <v>46</v>
      </c>
      <c r="D145" s="649" t="s">
        <v>686</v>
      </c>
      <c r="E145" s="598" t="s">
        <v>687</v>
      </c>
      <c r="F145" s="648" t="s">
        <v>575</v>
      </c>
      <c r="G145" s="419" t="s">
        <v>648</v>
      </c>
      <c r="H145" s="414" t="s">
        <v>361</v>
      </c>
      <c r="I145" s="637">
        <v>0.34</v>
      </c>
      <c r="J145" s="652">
        <v>0.34</v>
      </c>
      <c r="K145" s="638">
        <v>0.33</v>
      </c>
      <c r="L145" s="639"/>
      <c r="M145" s="638">
        <v>0.33</v>
      </c>
      <c r="N145" s="630"/>
      <c r="O145" s="1063" t="s">
        <v>688</v>
      </c>
      <c r="P145" s="1064"/>
      <c r="Q145" s="1063" t="s">
        <v>689</v>
      </c>
      <c r="R145" s="1064"/>
      <c r="S145" s="992" t="s">
        <v>364</v>
      </c>
      <c r="T145" s="989"/>
      <c r="U145" s="989"/>
      <c r="V145" s="989"/>
      <c r="W145" s="989"/>
      <c r="X145" s="989"/>
      <c r="Y145" s="1053"/>
      <c r="Z145" s="574">
        <v>0.34</v>
      </c>
      <c r="AA145" s="575">
        <v>0.34</v>
      </c>
      <c r="AB145" s="575">
        <v>1</v>
      </c>
      <c r="AC145" s="576" t="s">
        <v>690</v>
      </c>
      <c r="AD145" s="370"/>
      <c r="AE145" s="653" t="s">
        <v>648</v>
      </c>
      <c r="AF145" s="414" t="s">
        <v>361</v>
      </c>
      <c r="AG145" s="637">
        <v>0.34</v>
      </c>
      <c r="AH145" s="585">
        <v>0.34</v>
      </c>
      <c r="AI145" s="638">
        <v>0.33</v>
      </c>
      <c r="AJ145" s="585"/>
      <c r="AK145" s="638">
        <v>0.33</v>
      </c>
      <c r="AL145" s="630"/>
      <c r="AM145" s="1044" t="s">
        <v>648</v>
      </c>
      <c r="AN145" s="999"/>
      <c r="AO145" s="993" t="s">
        <v>691</v>
      </c>
      <c r="AP145" s="994"/>
      <c r="AQ145" s="994"/>
      <c r="AR145" s="994"/>
      <c r="AS145" s="994"/>
      <c r="AT145" s="995"/>
      <c r="AU145" s="991" t="s">
        <v>364</v>
      </c>
      <c r="AV145" s="991"/>
      <c r="AW145" s="991"/>
      <c r="AX145" s="991"/>
      <c r="AY145" s="991"/>
      <c r="AZ145" s="991"/>
      <c r="BA145" s="992"/>
      <c r="BB145" s="654">
        <v>0.34</v>
      </c>
      <c r="BC145" s="657">
        <v>0.34</v>
      </c>
      <c r="BD145" s="657">
        <f t="shared" si="4"/>
        <v>1</v>
      </c>
      <c r="BE145" s="590" t="s">
        <v>692</v>
      </c>
      <c r="BF145" s="370"/>
      <c r="BG145" s="798" t="s">
        <v>648</v>
      </c>
      <c r="BH145" s="625" t="s">
        <v>361</v>
      </c>
      <c r="BI145" s="637">
        <v>0.34</v>
      </c>
      <c r="BJ145" s="782">
        <v>0.34</v>
      </c>
      <c r="BK145" s="780">
        <v>0.33</v>
      </c>
      <c r="BL145" s="781">
        <v>0.67</v>
      </c>
      <c r="BM145" s="780">
        <v>0.33</v>
      </c>
      <c r="BN145" s="799">
        <v>1</v>
      </c>
      <c r="BO145" s="2277" t="s">
        <v>1296</v>
      </c>
      <c r="BP145" s="2285"/>
      <c r="BQ145" s="2293" t="s">
        <v>1208</v>
      </c>
      <c r="BR145" s="2293"/>
      <c r="BS145" s="2293"/>
      <c r="BT145" s="2293"/>
      <c r="BU145" s="2293"/>
      <c r="BV145" s="2293"/>
      <c r="BW145" s="2293" t="s">
        <v>1241</v>
      </c>
      <c r="BX145" s="2293"/>
      <c r="BY145" s="2293"/>
      <c r="BZ145" s="2293"/>
      <c r="CA145" s="2293"/>
      <c r="CB145" s="2293"/>
      <c r="CC145" s="2294"/>
      <c r="CE145" s="574">
        <v>0.32</v>
      </c>
      <c r="CF145" s="769">
        <v>0.32</v>
      </c>
      <c r="CG145" s="769">
        <v>1</v>
      </c>
      <c r="CH145" s="793" t="s">
        <v>1347</v>
      </c>
      <c r="CI145" s="794">
        <v>1</v>
      </c>
      <c r="CJ145" s="621">
        <f>AA145+BC145+CF145</f>
        <v>1</v>
      </c>
    </row>
    <row r="146" spans="1:88" ht="128.25" customHeight="1">
      <c r="B146" s="1065"/>
      <c r="C146" s="648" t="s">
        <v>49</v>
      </c>
      <c r="D146" s="649" t="s">
        <v>693</v>
      </c>
      <c r="E146" s="649" t="s">
        <v>694</v>
      </c>
      <c r="F146" s="648" t="s">
        <v>575</v>
      </c>
      <c r="G146" s="277" t="s">
        <v>635</v>
      </c>
      <c r="H146" s="414" t="s">
        <v>361</v>
      </c>
      <c r="I146" s="996">
        <v>1</v>
      </c>
      <c r="J146" s="997"/>
      <c r="K146" s="997"/>
      <c r="L146" s="1084"/>
      <c r="M146" s="1084"/>
      <c r="N146" s="1085"/>
      <c r="O146" s="1066" t="s">
        <v>401</v>
      </c>
      <c r="P146" s="1067"/>
      <c r="Q146" s="1067"/>
      <c r="R146" s="1067"/>
      <c r="S146" s="1067"/>
      <c r="T146" s="1067"/>
      <c r="U146" s="1067"/>
      <c r="V146" s="1067"/>
      <c r="W146" s="1067"/>
      <c r="X146" s="1067"/>
      <c r="Y146" s="1068"/>
      <c r="Z146" s="574" t="s">
        <v>367</v>
      </c>
      <c r="AA146" s="575" t="s">
        <v>367</v>
      </c>
      <c r="AB146" s="575" t="s">
        <v>367</v>
      </c>
      <c r="AC146" s="597" t="s">
        <v>636</v>
      </c>
      <c r="AD146" s="371"/>
      <c r="AE146" s="413" t="s">
        <v>635</v>
      </c>
      <c r="AF146" s="414" t="s">
        <v>361</v>
      </c>
      <c r="AG146" s="996">
        <v>1</v>
      </c>
      <c r="AH146" s="997"/>
      <c r="AI146" s="997"/>
      <c r="AJ146" s="1005">
        <v>1</v>
      </c>
      <c r="AK146" s="1006"/>
      <c r="AL146" s="1007"/>
      <c r="AM146" s="998" t="s">
        <v>695</v>
      </c>
      <c r="AN146" s="999"/>
      <c r="AO146" s="993" t="s">
        <v>696</v>
      </c>
      <c r="AP146" s="994"/>
      <c r="AQ146" s="994"/>
      <c r="AR146" s="994"/>
      <c r="AS146" s="994"/>
      <c r="AT146" s="995"/>
      <c r="AU146" s="991" t="s">
        <v>364</v>
      </c>
      <c r="AV146" s="991"/>
      <c r="AW146" s="991"/>
      <c r="AX146" s="991"/>
      <c r="AY146" s="991"/>
      <c r="AZ146" s="991"/>
      <c r="BA146" s="992"/>
      <c r="BB146" s="578">
        <v>1</v>
      </c>
      <c r="BC146" s="657">
        <v>1</v>
      </c>
      <c r="BD146" s="657">
        <f t="shared" si="4"/>
        <v>1</v>
      </c>
      <c r="BE146" s="590" t="s">
        <v>697</v>
      </c>
      <c r="BF146" s="370"/>
      <c r="BG146" s="277" t="s">
        <v>635</v>
      </c>
      <c r="BH146" s="625" t="s">
        <v>361</v>
      </c>
      <c r="BI146" s="996">
        <v>1</v>
      </c>
      <c r="BJ146" s="1208"/>
      <c r="BK146" s="1208"/>
      <c r="BL146" s="1209"/>
      <c r="BM146" s="1209"/>
      <c r="BN146" s="1557"/>
      <c r="BO146" s="2287" t="s">
        <v>1164</v>
      </c>
      <c r="BP146" s="2288"/>
      <c r="BQ146" s="2288"/>
      <c r="BR146" s="2288"/>
      <c r="BS146" s="2288"/>
      <c r="BT146" s="2288"/>
      <c r="BU146" s="2288"/>
      <c r="BV146" s="2288"/>
      <c r="BW146" s="2288"/>
      <c r="BX146" s="2288"/>
      <c r="BY146" s="2288"/>
      <c r="BZ146" s="2288"/>
      <c r="CA146" s="2288"/>
      <c r="CB146" s="2288"/>
      <c r="CC146" s="2289"/>
      <c r="CE146" s="574" t="s">
        <v>367</v>
      </c>
      <c r="CF146" s="751" t="s">
        <v>367</v>
      </c>
      <c r="CG146" s="751" t="s">
        <v>367</v>
      </c>
      <c r="CH146" s="792" t="s">
        <v>636</v>
      </c>
      <c r="CI146" s="794">
        <v>1</v>
      </c>
      <c r="CJ146" s="621">
        <f>BC146</f>
        <v>1</v>
      </c>
    </row>
    <row r="147" spans="1:88" ht="297" customHeight="1">
      <c r="B147" s="1065"/>
      <c r="C147" s="648" t="s">
        <v>197</v>
      </c>
      <c r="D147" s="649" t="s">
        <v>698</v>
      </c>
      <c r="E147" s="649" t="s">
        <v>699</v>
      </c>
      <c r="F147" s="648" t="s">
        <v>575</v>
      </c>
      <c r="G147" s="419" t="s">
        <v>657</v>
      </c>
      <c r="H147" s="414" t="s">
        <v>361</v>
      </c>
      <c r="I147" s="637">
        <v>0.34</v>
      </c>
      <c r="J147" s="652">
        <v>0.34</v>
      </c>
      <c r="K147" s="638">
        <v>0.33</v>
      </c>
      <c r="L147" s="639"/>
      <c r="M147" s="638">
        <v>0.33</v>
      </c>
      <c r="N147" s="630"/>
      <c r="O147" s="1063" t="s">
        <v>700</v>
      </c>
      <c r="P147" s="1064"/>
      <c r="Q147" s="1063" t="s">
        <v>701</v>
      </c>
      <c r="R147" s="1064"/>
      <c r="S147" s="991" t="s">
        <v>364</v>
      </c>
      <c r="T147" s="991"/>
      <c r="U147" s="991"/>
      <c r="V147" s="991"/>
      <c r="W147" s="991"/>
      <c r="X147" s="991"/>
      <c r="Y147" s="957"/>
      <c r="Z147" s="574">
        <v>0.34</v>
      </c>
      <c r="AA147" s="575">
        <v>0.34</v>
      </c>
      <c r="AB147" s="575">
        <v>1</v>
      </c>
      <c r="AC147" s="576" t="s">
        <v>702</v>
      </c>
      <c r="AD147" s="370"/>
      <c r="AE147" s="653" t="s">
        <v>657</v>
      </c>
      <c r="AF147" s="414" t="s">
        <v>361</v>
      </c>
      <c r="AG147" s="637">
        <v>0.34</v>
      </c>
      <c r="AH147" s="585">
        <v>0.34</v>
      </c>
      <c r="AI147" s="638">
        <v>0.33</v>
      </c>
      <c r="AJ147" s="585">
        <v>0.67</v>
      </c>
      <c r="AK147" s="638">
        <v>0.33</v>
      </c>
      <c r="AL147" s="630"/>
      <c r="AM147" s="998" t="s">
        <v>703</v>
      </c>
      <c r="AN147" s="999"/>
      <c r="AO147" s="993" t="s">
        <v>704</v>
      </c>
      <c r="AP147" s="994"/>
      <c r="AQ147" s="994"/>
      <c r="AR147" s="994"/>
      <c r="AS147" s="994"/>
      <c r="AT147" s="995"/>
      <c r="AU147" s="991" t="s">
        <v>364</v>
      </c>
      <c r="AV147" s="991"/>
      <c r="AW147" s="991"/>
      <c r="AX147" s="991"/>
      <c r="AY147" s="991"/>
      <c r="AZ147" s="991"/>
      <c r="BA147" s="992"/>
      <c r="BB147" s="654">
        <v>0.34</v>
      </c>
      <c r="BC147" s="657">
        <v>0.34</v>
      </c>
      <c r="BD147" s="657">
        <f t="shared" si="4"/>
        <v>1</v>
      </c>
      <c r="BE147" s="590" t="s">
        <v>1209</v>
      </c>
      <c r="BF147" s="370"/>
      <c r="BG147" s="798" t="s">
        <v>657</v>
      </c>
      <c r="BH147" s="625" t="s">
        <v>361</v>
      </c>
      <c r="BI147" s="637">
        <v>0.34</v>
      </c>
      <c r="BJ147" s="782">
        <v>0.34</v>
      </c>
      <c r="BK147" s="780">
        <v>0.33</v>
      </c>
      <c r="BL147" s="781">
        <v>0.67</v>
      </c>
      <c r="BM147" s="780">
        <v>0.33</v>
      </c>
      <c r="BN147" s="799">
        <v>1</v>
      </c>
      <c r="BO147" s="2295" t="s">
        <v>1297</v>
      </c>
      <c r="BP147" s="2293"/>
      <c r="BQ147" s="2293" t="s">
        <v>1298</v>
      </c>
      <c r="BR147" s="2296"/>
      <c r="BS147" s="2296"/>
      <c r="BT147" s="2296"/>
      <c r="BU147" s="2296"/>
      <c r="BV147" s="2296"/>
      <c r="BW147" s="2293" t="s">
        <v>1242</v>
      </c>
      <c r="BX147" s="2293"/>
      <c r="BY147" s="2293"/>
      <c r="BZ147" s="2293"/>
      <c r="CA147" s="2293"/>
      <c r="CB147" s="2293"/>
      <c r="CC147" s="2294"/>
      <c r="CE147" s="574">
        <v>0.33</v>
      </c>
      <c r="CF147" s="769">
        <v>0.22</v>
      </c>
      <c r="CG147" s="769">
        <f>CF147/CE147</f>
        <v>0.66666666666666663</v>
      </c>
      <c r="CH147" s="793" t="s">
        <v>1348</v>
      </c>
      <c r="CI147" s="794">
        <v>1</v>
      </c>
      <c r="CJ147" s="621">
        <f>AA147+BC147+CF147</f>
        <v>0.9</v>
      </c>
    </row>
    <row r="148" spans="1:88" ht="237.75" customHeight="1">
      <c r="B148" s="1065" t="s">
        <v>705</v>
      </c>
      <c r="C148" s="648" t="s">
        <v>53</v>
      </c>
      <c r="D148" s="649" t="s">
        <v>706</v>
      </c>
      <c r="E148" s="649" t="s">
        <v>707</v>
      </c>
      <c r="F148" s="648" t="s">
        <v>708</v>
      </c>
      <c r="G148" s="418" t="s">
        <v>663</v>
      </c>
      <c r="H148" s="414" t="s">
        <v>361</v>
      </c>
      <c r="I148" s="996">
        <v>1</v>
      </c>
      <c r="J148" s="997"/>
      <c r="K148" s="997"/>
      <c r="L148" s="1277">
        <v>1</v>
      </c>
      <c r="M148" s="1277"/>
      <c r="N148" s="1278"/>
      <c r="O148" s="1063" t="s">
        <v>709</v>
      </c>
      <c r="P148" s="1064"/>
      <c r="Q148" s="1063" t="s">
        <v>710</v>
      </c>
      <c r="R148" s="1064"/>
      <c r="S148" s="991" t="s">
        <v>364</v>
      </c>
      <c r="T148" s="991"/>
      <c r="U148" s="991"/>
      <c r="V148" s="991"/>
      <c r="W148" s="991"/>
      <c r="X148" s="991"/>
      <c r="Y148" s="957"/>
      <c r="Z148" s="574">
        <v>1</v>
      </c>
      <c r="AA148" s="575">
        <v>1</v>
      </c>
      <c r="AB148" s="575">
        <v>1</v>
      </c>
      <c r="AC148" s="576" t="s">
        <v>711</v>
      </c>
      <c r="AD148" s="370"/>
      <c r="AE148" s="650" t="s">
        <v>663</v>
      </c>
      <c r="AF148" s="414" t="s">
        <v>361</v>
      </c>
      <c r="AG148" s="996">
        <v>1</v>
      </c>
      <c r="AH148" s="997"/>
      <c r="AI148" s="997"/>
      <c r="AJ148" s="1005">
        <v>1</v>
      </c>
      <c r="AK148" s="1006"/>
      <c r="AL148" s="1007"/>
      <c r="AM148" s="1027" t="s">
        <v>366</v>
      </c>
      <c r="AN148" s="1028"/>
      <c r="AO148" s="1028"/>
      <c r="AP148" s="1028"/>
      <c r="AQ148" s="1028"/>
      <c r="AR148" s="1028"/>
      <c r="AS148" s="1028"/>
      <c r="AT148" s="1028"/>
      <c r="AU148" s="1028"/>
      <c r="AV148" s="1028"/>
      <c r="AW148" s="1028"/>
      <c r="AX148" s="1028"/>
      <c r="AY148" s="1028"/>
      <c r="AZ148" s="1028"/>
      <c r="BA148" s="1029"/>
      <c r="BB148" s="574" t="s">
        <v>367</v>
      </c>
      <c r="BC148" s="575" t="s">
        <v>367</v>
      </c>
      <c r="BD148" s="575" t="s">
        <v>367</v>
      </c>
      <c r="BE148" s="597" t="s">
        <v>368</v>
      </c>
      <c r="BF148" s="371"/>
      <c r="BG148" s="797" t="s">
        <v>663</v>
      </c>
      <c r="BH148" s="625" t="s">
        <v>361</v>
      </c>
      <c r="BI148" s="996">
        <v>1</v>
      </c>
      <c r="BJ148" s="1208"/>
      <c r="BK148" s="1208"/>
      <c r="BL148" s="1556">
        <v>1</v>
      </c>
      <c r="BM148" s="1006"/>
      <c r="BN148" s="2276"/>
      <c r="BO148" s="2290" t="s">
        <v>1164</v>
      </c>
      <c r="BP148" s="2291"/>
      <c r="BQ148" s="2291"/>
      <c r="BR148" s="2291"/>
      <c r="BS148" s="2291"/>
      <c r="BT148" s="2291"/>
      <c r="BU148" s="2291"/>
      <c r="BV148" s="2291"/>
      <c r="BW148" s="2291"/>
      <c r="BX148" s="2291"/>
      <c r="BY148" s="2291"/>
      <c r="BZ148" s="2291"/>
      <c r="CA148" s="2291"/>
      <c r="CB148" s="2291"/>
      <c r="CC148" s="2292"/>
      <c r="CE148" s="574" t="s">
        <v>367</v>
      </c>
      <c r="CF148" s="751" t="s">
        <v>367</v>
      </c>
      <c r="CG148" s="751" t="s">
        <v>367</v>
      </c>
      <c r="CH148" s="792" t="s">
        <v>368</v>
      </c>
      <c r="CI148" s="794">
        <v>1</v>
      </c>
      <c r="CJ148" s="621">
        <f>AA148</f>
        <v>1</v>
      </c>
    </row>
    <row r="149" spans="1:88" ht="330" customHeight="1">
      <c r="B149" s="1065"/>
      <c r="C149" s="648" t="s">
        <v>202</v>
      </c>
      <c r="D149" s="649" t="s">
        <v>712</v>
      </c>
      <c r="E149" s="649" t="s">
        <v>713</v>
      </c>
      <c r="F149" s="648" t="s">
        <v>629</v>
      </c>
      <c r="G149" s="418" t="s">
        <v>714</v>
      </c>
      <c r="H149" s="414" t="s">
        <v>361</v>
      </c>
      <c r="I149" s="996">
        <v>1</v>
      </c>
      <c r="J149" s="997"/>
      <c r="K149" s="997"/>
      <c r="L149" s="1084"/>
      <c r="M149" s="1084"/>
      <c r="N149" s="1085"/>
      <c r="O149" s="1066" t="s">
        <v>401</v>
      </c>
      <c r="P149" s="1067"/>
      <c r="Q149" s="1067"/>
      <c r="R149" s="1067"/>
      <c r="S149" s="1067"/>
      <c r="T149" s="1067"/>
      <c r="U149" s="1067"/>
      <c r="V149" s="1067"/>
      <c r="W149" s="1067"/>
      <c r="X149" s="1067"/>
      <c r="Y149" s="1068"/>
      <c r="Z149" s="574" t="s">
        <v>367</v>
      </c>
      <c r="AA149" s="575" t="s">
        <v>367</v>
      </c>
      <c r="AB149" s="575" t="s">
        <v>367</v>
      </c>
      <c r="AC149" s="597" t="s">
        <v>674</v>
      </c>
      <c r="AD149" s="371"/>
      <c r="AE149" s="650" t="s">
        <v>714</v>
      </c>
      <c r="AF149" s="414" t="s">
        <v>361</v>
      </c>
      <c r="AG149" s="996">
        <v>1</v>
      </c>
      <c r="AH149" s="997"/>
      <c r="AI149" s="997"/>
      <c r="AJ149" s="1084"/>
      <c r="AK149" s="1084"/>
      <c r="AL149" s="1085"/>
      <c r="AM149" s="1027" t="s">
        <v>715</v>
      </c>
      <c r="AN149" s="1028"/>
      <c r="AO149" s="1028"/>
      <c r="AP149" s="1028"/>
      <c r="AQ149" s="1028"/>
      <c r="AR149" s="1028"/>
      <c r="AS149" s="1028"/>
      <c r="AT149" s="1028"/>
      <c r="AU149" s="1028"/>
      <c r="AV149" s="1028"/>
      <c r="AW149" s="1028"/>
      <c r="AX149" s="1028"/>
      <c r="AY149" s="1028"/>
      <c r="AZ149" s="1028"/>
      <c r="BA149" s="1029"/>
      <c r="BB149" s="574" t="s">
        <v>367</v>
      </c>
      <c r="BC149" s="575" t="s">
        <v>367</v>
      </c>
      <c r="BD149" s="575" t="s">
        <v>367</v>
      </c>
      <c r="BE149" s="597" t="s">
        <v>674</v>
      </c>
      <c r="BF149" s="371"/>
      <c r="BG149" s="797" t="s">
        <v>714</v>
      </c>
      <c r="BH149" s="625" t="s">
        <v>361</v>
      </c>
      <c r="BI149" s="996">
        <v>1</v>
      </c>
      <c r="BJ149" s="1208"/>
      <c r="BK149" s="1208"/>
      <c r="BL149" s="1209">
        <v>1</v>
      </c>
      <c r="BM149" s="1209"/>
      <c r="BN149" s="1557"/>
      <c r="BO149" s="2295" t="s">
        <v>1299</v>
      </c>
      <c r="BP149" s="2293"/>
      <c r="BQ149" s="2293" t="s">
        <v>1300</v>
      </c>
      <c r="BR149" s="2293"/>
      <c r="BS149" s="2293"/>
      <c r="BT149" s="2293"/>
      <c r="BU149" s="2293"/>
      <c r="BV149" s="2293"/>
      <c r="BW149" s="2293" t="s">
        <v>1243</v>
      </c>
      <c r="BX149" s="2293"/>
      <c r="BY149" s="2293"/>
      <c r="BZ149" s="2293"/>
      <c r="CA149" s="2293"/>
      <c r="CB149" s="2293"/>
      <c r="CC149" s="2294"/>
      <c r="CE149" s="574">
        <v>1</v>
      </c>
      <c r="CF149" s="769">
        <v>1</v>
      </c>
      <c r="CG149" s="769">
        <v>1</v>
      </c>
      <c r="CH149" s="792" t="s">
        <v>1301</v>
      </c>
      <c r="CI149" s="794">
        <v>1</v>
      </c>
      <c r="CJ149" s="621">
        <f>CF149</f>
        <v>1</v>
      </c>
    </row>
    <row r="150" spans="1:88" ht="158.25" customHeight="1">
      <c r="B150" s="1065"/>
      <c r="C150" s="648" t="s">
        <v>205</v>
      </c>
      <c r="D150" s="649" t="s">
        <v>716</v>
      </c>
      <c r="E150" s="649" t="s">
        <v>717</v>
      </c>
      <c r="F150" s="648" t="s">
        <v>575</v>
      </c>
      <c r="G150" s="419" t="s">
        <v>648</v>
      </c>
      <c r="H150" s="414" t="s">
        <v>361</v>
      </c>
      <c r="I150" s="637">
        <v>0.34</v>
      </c>
      <c r="J150" s="652">
        <v>0.34</v>
      </c>
      <c r="K150" s="638">
        <v>0.33</v>
      </c>
      <c r="L150" s="639"/>
      <c r="M150" s="638">
        <v>0.33</v>
      </c>
      <c r="N150" s="630"/>
      <c r="O150" s="1063" t="s">
        <v>718</v>
      </c>
      <c r="P150" s="1064"/>
      <c r="Q150" s="1063" t="s">
        <v>719</v>
      </c>
      <c r="R150" s="1064"/>
      <c r="S150" s="992" t="s">
        <v>364</v>
      </c>
      <c r="T150" s="989"/>
      <c r="U150" s="989"/>
      <c r="V150" s="989"/>
      <c r="W150" s="989"/>
      <c r="X150" s="989"/>
      <c r="Y150" s="1053"/>
      <c r="Z150" s="574">
        <v>0.34</v>
      </c>
      <c r="AA150" s="575">
        <v>0.34</v>
      </c>
      <c r="AB150" s="575">
        <v>1</v>
      </c>
      <c r="AC150" s="576" t="s">
        <v>720</v>
      </c>
      <c r="AD150" s="370"/>
      <c r="AE150" s="653" t="s">
        <v>648</v>
      </c>
      <c r="AF150" s="414" t="s">
        <v>361</v>
      </c>
      <c r="AG150" s="637">
        <v>0.34</v>
      </c>
      <c r="AH150" s="585">
        <v>0.34</v>
      </c>
      <c r="AI150" s="638">
        <v>0.33</v>
      </c>
      <c r="AJ150" s="585">
        <v>0.67</v>
      </c>
      <c r="AK150" s="638">
        <v>0.33</v>
      </c>
      <c r="AL150" s="630"/>
      <c r="AM150" s="998" t="s">
        <v>721</v>
      </c>
      <c r="AN150" s="999"/>
      <c r="AO150" s="993" t="s">
        <v>722</v>
      </c>
      <c r="AP150" s="994"/>
      <c r="AQ150" s="994"/>
      <c r="AR150" s="994"/>
      <c r="AS150" s="994"/>
      <c r="AT150" s="995"/>
      <c r="AU150" s="991" t="s">
        <v>364</v>
      </c>
      <c r="AV150" s="991"/>
      <c r="AW150" s="991"/>
      <c r="AX150" s="991"/>
      <c r="AY150" s="991"/>
      <c r="AZ150" s="991"/>
      <c r="BA150" s="992"/>
      <c r="BB150" s="654">
        <v>0.33</v>
      </c>
      <c r="BC150" s="657">
        <v>0.33</v>
      </c>
      <c r="BD150" s="657">
        <f>+BC150/BB150</f>
        <v>1</v>
      </c>
      <c r="BE150" s="590" t="s">
        <v>723</v>
      </c>
      <c r="BF150" s="370"/>
      <c r="BG150" s="798" t="s">
        <v>648</v>
      </c>
      <c r="BH150" s="625" t="s">
        <v>361</v>
      </c>
      <c r="BI150" s="637">
        <v>0.34</v>
      </c>
      <c r="BJ150" s="782">
        <v>0.34</v>
      </c>
      <c r="BK150" s="780">
        <v>0.33</v>
      </c>
      <c r="BL150" s="781">
        <v>0.67</v>
      </c>
      <c r="BM150" s="780">
        <v>0.33</v>
      </c>
      <c r="BN150" s="799">
        <v>1</v>
      </c>
      <c r="BO150" s="2295" t="s">
        <v>1302</v>
      </c>
      <c r="BP150" s="2293"/>
      <c r="BQ150" s="2293" t="s">
        <v>1303</v>
      </c>
      <c r="BR150" s="2296"/>
      <c r="BS150" s="2296"/>
      <c r="BT150" s="2296"/>
      <c r="BU150" s="2296"/>
      <c r="BV150" s="2296"/>
      <c r="BW150" s="2293" t="s">
        <v>1304</v>
      </c>
      <c r="BX150" s="2293"/>
      <c r="BY150" s="2293"/>
      <c r="BZ150" s="2293"/>
      <c r="CA150" s="2293"/>
      <c r="CB150" s="2293"/>
      <c r="CC150" s="2294"/>
      <c r="CE150" s="574">
        <v>0.33</v>
      </c>
      <c r="CF150" s="769">
        <v>0.33</v>
      </c>
      <c r="CG150" s="769">
        <v>1</v>
      </c>
      <c r="CH150" s="792" t="s">
        <v>1349</v>
      </c>
      <c r="CI150" s="794">
        <v>1</v>
      </c>
      <c r="CJ150" s="621">
        <f>AA150+BC150+CF150</f>
        <v>1</v>
      </c>
    </row>
    <row r="151" spans="1:88" ht="120.75" customHeight="1" thickBot="1">
      <c r="B151" s="1119"/>
      <c r="C151" s="278" t="s">
        <v>208</v>
      </c>
      <c r="D151" s="402" t="s">
        <v>724</v>
      </c>
      <c r="E151" s="402" t="s">
        <v>725</v>
      </c>
      <c r="F151" s="278" t="s">
        <v>575</v>
      </c>
      <c r="G151" s="279" t="s">
        <v>657</v>
      </c>
      <c r="H151" s="280" t="s">
        <v>361</v>
      </c>
      <c r="I151" s="403">
        <v>0.34</v>
      </c>
      <c r="J151" s="349">
        <v>0.34</v>
      </c>
      <c r="K151" s="404">
        <v>0.33</v>
      </c>
      <c r="L151" s="281"/>
      <c r="M151" s="404">
        <v>0.33</v>
      </c>
      <c r="N151" s="282"/>
      <c r="O151" s="1077" t="s">
        <v>726</v>
      </c>
      <c r="P151" s="1078"/>
      <c r="Q151" s="1077" t="s">
        <v>727</v>
      </c>
      <c r="R151" s="1078"/>
      <c r="S151" s="1004" t="s">
        <v>364</v>
      </c>
      <c r="T151" s="1079"/>
      <c r="U151" s="1079"/>
      <c r="V151" s="1079"/>
      <c r="W151" s="1079"/>
      <c r="X151" s="1079"/>
      <c r="Y151" s="1080"/>
      <c r="Z151" s="351">
        <v>0.34</v>
      </c>
      <c r="AA151" s="352">
        <v>0.34</v>
      </c>
      <c r="AB151" s="352">
        <v>1</v>
      </c>
      <c r="AC151" s="353" t="s">
        <v>728</v>
      </c>
      <c r="AD151" s="370"/>
      <c r="AE151" s="415" t="s">
        <v>657</v>
      </c>
      <c r="AF151" s="280" t="s">
        <v>361</v>
      </c>
      <c r="AG151" s="403">
        <v>0.34</v>
      </c>
      <c r="AH151" s="365">
        <v>0.34</v>
      </c>
      <c r="AI151" s="404">
        <v>0.33</v>
      </c>
      <c r="AJ151" s="365">
        <v>0.67</v>
      </c>
      <c r="AK151" s="404">
        <v>0.33</v>
      </c>
      <c r="AL151" s="282"/>
      <c r="AM151" s="1000" t="s">
        <v>729</v>
      </c>
      <c r="AN151" s="980"/>
      <c r="AO151" s="1059" t="s">
        <v>730</v>
      </c>
      <c r="AP151" s="1060"/>
      <c r="AQ151" s="1060"/>
      <c r="AR151" s="1060"/>
      <c r="AS151" s="1060"/>
      <c r="AT151" s="1061"/>
      <c r="AU151" s="991" t="s">
        <v>364</v>
      </c>
      <c r="AV151" s="991"/>
      <c r="AW151" s="991"/>
      <c r="AX151" s="991"/>
      <c r="AY151" s="991"/>
      <c r="AZ151" s="991"/>
      <c r="BA151" s="992"/>
      <c r="BB151" s="438">
        <v>0.33</v>
      </c>
      <c r="BC151" s="757">
        <v>0.33</v>
      </c>
      <c r="BD151" s="758">
        <f t="shared" ref="BD151" si="5">+BC151/BB151</f>
        <v>1</v>
      </c>
      <c r="BE151" s="590" t="s">
        <v>731</v>
      </c>
      <c r="BF151" s="370"/>
      <c r="BG151" s="279" t="s">
        <v>657</v>
      </c>
      <c r="BH151" s="280" t="s">
        <v>361</v>
      </c>
      <c r="BI151" s="403">
        <v>0.34</v>
      </c>
      <c r="BJ151" s="365">
        <v>0.34</v>
      </c>
      <c r="BK151" s="404">
        <v>0.33</v>
      </c>
      <c r="BL151" s="781">
        <v>0.67</v>
      </c>
      <c r="BM151" s="780">
        <v>0.33</v>
      </c>
      <c r="BN151" s="799">
        <v>1</v>
      </c>
      <c r="BO151" s="2297" t="s">
        <v>1305</v>
      </c>
      <c r="BP151" s="2298"/>
      <c r="BQ151" s="2298" t="s">
        <v>1306</v>
      </c>
      <c r="BR151" s="2299"/>
      <c r="BS151" s="2299"/>
      <c r="BT151" s="2299"/>
      <c r="BU151" s="2299"/>
      <c r="BV151" s="2299"/>
      <c r="BW151" s="2298" t="s">
        <v>1307</v>
      </c>
      <c r="BX151" s="2298"/>
      <c r="BY151" s="2298"/>
      <c r="BZ151" s="2298"/>
      <c r="CA151" s="2298"/>
      <c r="CB151" s="2298"/>
      <c r="CC151" s="2300"/>
      <c r="CE151" s="574">
        <v>0.33</v>
      </c>
      <c r="CF151" s="769">
        <v>0.33</v>
      </c>
      <c r="CG151" s="769">
        <v>1</v>
      </c>
      <c r="CH151" s="792" t="s">
        <v>1350</v>
      </c>
      <c r="CI151" s="794">
        <v>1</v>
      </c>
      <c r="CJ151" s="621">
        <f>AA151+BC151+CF151</f>
        <v>1</v>
      </c>
    </row>
    <row r="152" spans="1:88" ht="35.1" customHeight="1" thickBot="1">
      <c r="E152" s="72"/>
      <c r="F152" s="285"/>
      <c r="O152" s="1129" t="s">
        <v>482</v>
      </c>
      <c r="P152" s="1129"/>
      <c r="Q152" s="1129"/>
      <c r="R152" s="1129"/>
      <c r="S152" s="1129"/>
      <c r="T152" s="1129"/>
      <c r="U152" s="1129"/>
      <c r="V152" s="1129"/>
      <c r="W152" s="1129"/>
      <c r="X152" s="1129"/>
      <c r="Y152" s="1129"/>
      <c r="Z152" s="350">
        <f>(+Z140+Z141+Z142+Z145+Z147+Z148+Z150+Z151)/8</f>
        <v>0.505</v>
      </c>
      <c r="AA152" s="350">
        <f t="shared" ref="AA152:AB152" si="6">(+AA140+AA141+AA142+AA145+AA147+AA148+AA150+AA151)/8</f>
        <v>0.35875000000000001</v>
      </c>
      <c r="AB152" s="350">
        <f t="shared" si="6"/>
        <v>0.8125</v>
      </c>
      <c r="AK152" s="98"/>
      <c r="AL152" s="98"/>
      <c r="AM152" s="1499" t="s">
        <v>482</v>
      </c>
      <c r="AN152" s="1500"/>
      <c r="AO152" s="1500"/>
      <c r="AP152" s="1500"/>
      <c r="AQ152" s="1500"/>
      <c r="AR152" s="1500"/>
      <c r="AS152" s="1500"/>
      <c r="AT152" s="1500"/>
      <c r="AU152" s="1500"/>
      <c r="AV152" s="1500"/>
      <c r="AW152" s="1500"/>
      <c r="AX152" s="1500"/>
      <c r="AY152" s="1500"/>
      <c r="AZ152" s="1500"/>
      <c r="BA152" s="1500"/>
      <c r="BB152" s="1500"/>
      <c r="BC152" s="1500"/>
      <c r="BD152" s="440">
        <f>(SUM(BD138+BD140+BD141+BD142+BD143+BD144+BD145+BD146+BD147+BD150+BD151)/11)</f>
        <v>0.95454545454545459</v>
      </c>
      <c r="BW152" s="1551" t="s">
        <v>482</v>
      </c>
      <c r="BX152" s="1551"/>
      <c r="BY152" s="1551"/>
      <c r="BZ152" s="1551"/>
      <c r="CA152" s="1551"/>
      <c r="CB152" s="1551"/>
      <c r="CC152" s="1551"/>
      <c r="CD152" s="1551"/>
      <c r="CE152" s="1551"/>
      <c r="CF152" s="1551"/>
      <c r="CG152" s="767">
        <f>SUM(CG151+CG150+CG149+CG147+CG145+CG144+CG143+CG141+CG140+CG139)/10</f>
        <v>0.91666666666666663</v>
      </c>
      <c r="CJ152" s="262">
        <f>AVERAGE(CJ138:CJ151)</f>
        <v>0.95714285714285718</v>
      </c>
    </row>
    <row r="153" spans="1:88" ht="30" customHeight="1" thickBot="1">
      <c r="E153" s="72"/>
      <c r="F153" s="285"/>
      <c r="Z153" s="300"/>
      <c r="AJ153" s="98"/>
      <c r="AK153" s="98"/>
      <c r="AL153" s="98"/>
      <c r="AM153" s="98"/>
      <c r="AN153" s="98"/>
    </row>
    <row r="154" spans="1:88" ht="110.25" customHeight="1" thickBot="1">
      <c r="B154" s="78">
        <v>2022</v>
      </c>
      <c r="C154" s="1261" t="s">
        <v>0</v>
      </c>
      <c r="D154" s="1262"/>
      <c r="E154" s="1262"/>
      <c r="F154" s="1262"/>
      <c r="G154" s="77"/>
      <c r="H154" s="264"/>
      <c r="I154" s="264"/>
      <c r="J154" s="264"/>
      <c r="K154" s="264"/>
      <c r="L154" s="264"/>
      <c r="M154" s="264"/>
      <c r="N154" s="264"/>
      <c r="Z154" s="300"/>
      <c r="AJ154" s="98"/>
      <c r="AK154" s="98"/>
      <c r="AL154" s="98"/>
      <c r="AM154" s="98"/>
      <c r="AN154" s="98"/>
    </row>
    <row r="155" spans="1:88" ht="58.5" customHeight="1" thickBot="1">
      <c r="B155" s="617" t="s">
        <v>1</v>
      </c>
      <c r="C155" s="1089" t="s">
        <v>2</v>
      </c>
      <c r="D155" s="1090"/>
      <c r="E155" s="1090"/>
      <c r="F155" s="1090"/>
      <c r="G155" s="1091"/>
      <c r="H155" s="264"/>
      <c r="I155" s="264"/>
      <c r="J155" s="263"/>
      <c r="K155" s="263"/>
      <c r="L155" s="263"/>
      <c r="M155" s="263"/>
      <c r="N155" s="263"/>
      <c r="Z155" s="300"/>
    </row>
    <row r="156" spans="1:88" ht="30" customHeight="1">
      <c r="B156" s="617" t="s">
        <v>3</v>
      </c>
      <c r="C156" s="1092">
        <v>2022</v>
      </c>
      <c r="D156" s="1263"/>
      <c r="E156" s="1263"/>
      <c r="F156" s="1263"/>
      <c r="G156" s="1264"/>
      <c r="H156" s="264"/>
      <c r="I156" s="264"/>
      <c r="J156" s="264"/>
      <c r="K156" s="264"/>
      <c r="L156" s="264"/>
      <c r="M156" s="264"/>
      <c r="N156" s="264"/>
    </row>
    <row r="157" spans="1:88" ht="42" customHeight="1">
      <c r="B157" s="618" t="s">
        <v>4</v>
      </c>
      <c r="C157" s="1155">
        <v>44592</v>
      </c>
      <c r="D157" s="1265"/>
      <c r="E157" s="1265"/>
      <c r="F157" s="1265"/>
      <c r="G157" s="1157"/>
      <c r="H157" s="264"/>
      <c r="I157" s="264"/>
      <c r="J157" s="267"/>
      <c r="K157" s="267"/>
      <c r="L157" s="267"/>
      <c r="M157" s="267"/>
      <c r="N157" s="267"/>
    </row>
    <row r="158" spans="1:88" ht="84" customHeight="1" thickBot="1">
      <c r="B158" s="286" t="s">
        <v>5</v>
      </c>
      <c r="C158" s="1177" t="s">
        <v>1176</v>
      </c>
      <c r="D158" s="1178"/>
      <c r="E158" s="1178"/>
      <c r="F158" s="1178"/>
      <c r="G158" s="1179"/>
      <c r="H158" s="264"/>
      <c r="I158" s="264"/>
    </row>
    <row r="159" spans="1:88" s="98" customFormat="1" ht="50.25" customHeight="1" thickBot="1">
      <c r="B159" s="1180" t="s">
        <v>732</v>
      </c>
      <c r="C159" s="1181"/>
      <c r="D159" s="1181"/>
      <c r="E159" s="1181"/>
      <c r="F159" s="1181"/>
      <c r="G159" s="1182"/>
      <c r="H159" s="296"/>
      <c r="I159" s="296"/>
      <c r="AC159" s="99"/>
    </row>
    <row r="160" spans="1:88" s="298" customFormat="1" ht="42" customHeight="1">
      <c r="A160" s="98"/>
      <c r="B160" s="297" t="s">
        <v>159</v>
      </c>
      <c r="C160" s="1237" t="s">
        <v>546</v>
      </c>
      <c r="D160" s="1238"/>
      <c r="E160" s="1238"/>
      <c r="F160" s="1238"/>
      <c r="G160" s="1239"/>
      <c r="H160" s="296"/>
      <c r="I160" s="296"/>
      <c r="AC160" s="299"/>
    </row>
    <row r="161" spans="1:88" s="287" customFormat="1" ht="45.75" customHeight="1">
      <c r="A161" s="72"/>
      <c r="B161" s="563" t="s">
        <v>12</v>
      </c>
      <c r="C161" s="1104" t="s">
        <v>733</v>
      </c>
      <c r="D161" s="1105"/>
      <c r="E161" s="1105"/>
      <c r="F161" s="1105"/>
      <c r="G161" s="1106"/>
      <c r="H161" s="264"/>
      <c r="I161" s="264"/>
      <c r="J161" s="270"/>
      <c r="K161" s="270"/>
      <c r="L161" s="270"/>
      <c r="M161" s="270"/>
      <c r="N161" s="270"/>
      <c r="AC161" s="288"/>
      <c r="BF161" s="298"/>
      <c r="CD161" s="298"/>
    </row>
    <row r="162" spans="1:88" s="287" customFormat="1" ht="63" customHeight="1">
      <c r="A162" s="72"/>
      <c r="B162" s="563" t="s">
        <v>323</v>
      </c>
      <c r="C162" s="1107" t="s">
        <v>64</v>
      </c>
      <c r="D162" s="1108"/>
      <c r="E162" s="1108"/>
      <c r="F162" s="1108"/>
      <c r="G162" s="1109"/>
      <c r="H162" s="264"/>
      <c r="I162" s="336"/>
      <c r="J162" s="76"/>
      <c r="K162" s="76"/>
      <c r="L162" s="76"/>
      <c r="M162" s="76"/>
      <c r="N162" s="76"/>
      <c r="AC162" s="288"/>
      <c r="BF162" s="298"/>
      <c r="CD162" s="298"/>
    </row>
    <row r="163" spans="1:88" s="287" customFormat="1" ht="45.75" customHeight="1" thickBot="1">
      <c r="A163" s="72"/>
      <c r="B163" s="271" t="s">
        <v>734</v>
      </c>
      <c r="C163" s="1259" t="s">
        <v>735</v>
      </c>
      <c r="D163" s="1259"/>
      <c r="E163" s="1259"/>
      <c r="F163" s="1259"/>
      <c r="G163" s="1260"/>
      <c r="H163" s="269"/>
      <c r="I163" s="270"/>
      <c r="J163" s="270"/>
      <c r="K163" s="270"/>
      <c r="L163" s="270"/>
      <c r="M163" s="270"/>
      <c r="N163" s="270"/>
      <c r="AC163" s="288"/>
      <c r="BF163" s="298"/>
      <c r="CD163" s="298"/>
    </row>
    <row r="164" spans="1:88" ht="54" customHeight="1" thickBot="1">
      <c r="B164" s="289"/>
      <c r="C164" s="76"/>
      <c r="D164" s="76"/>
      <c r="E164" s="76"/>
      <c r="F164" s="290"/>
      <c r="G164" s="76"/>
      <c r="H164" s="76"/>
      <c r="I164" s="76"/>
      <c r="J164" s="76"/>
      <c r="K164" s="76"/>
      <c r="L164" s="76"/>
      <c r="M164" s="76"/>
      <c r="N164" s="76"/>
      <c r="Z164" s="1021" t="s">
        <v>339</v>
      </c>
      <c r="AA164" s="1022"/>
      <c r="AB164" s="1022"/>
      <c r="AC164" s="1023"/>
      <c r="AD164" s="372"/>
      <c r="AE164" s="1024" t="s">
        <v>340</v>
      </c>
      <c r="AF164" s="1025"/>
      <c r="AG164" s="1025"/>
      <c r="AH164" s="1025"/>
      <c r="AI164" s="1025"/>
      <c r="AJ164" s="1025"/>
      <c r="AK164" s="1025"/>
      <c r="AL164" s="1025"/>
      <c r="AM164" s="1026"/>
      <c r="AN164" s="1026"/>
      <c r="AO164" s="1026"/>
      <c r="AP164" s="1026"/>
      <c r="AQ164" s="1026"/>
      <c r="AR164" s="1026"/>
      <c r="AS164" s="1026"/>
      <c r="AT164" s="1026"/>
      <c r="AU164" s="1026"/>
      <c r="AV164" s="1026"/>
      <c r="AW164" s="1026"/>
      <c r="AX164" s="1026"/>
      <c r="AY164" s="1026"/>
      <c r="AZ164" s="1026"/>
      <c r="BA164" s="1026"/>
      <c r="BB164" s="1021" t="s">
        <v>341</v>
      </c>
      <c r="BC164" s="1022"/>
      <c r="BD164" s="1022"/>
      <c r="BE164" s="1023"/>
      <c r="BF164" s="373"/>
      <c r="BG164" s="1024" t="s">
        <v>1147</v>
      </c>
      <c r="BH164" s="1025"/>
      <c r="BI164" s="1025"/>
      <c r="BJ164" s="1025"/>
      <c r="BK164" s="1025"/>
      <c r="BL164" s="1025"/>
      <c r="BM164" s="1025"/>
      <c r="BN164" s="1025"/>
      <c r="BO164" s="1025"/>
      <c r="BP164" s="1025"/>
      <c r="BQ164" s="1025"/>
      <c r="BR164" s="1025"/>
      <c r="BS164" s="1025"/>
      <c r="BT164" s="1025"/>
      <c r="BU164" s="1025"/>
      <c r="BV164" s="1025"/>
      <c r="BW164" s="1025"/>
      <c r="BX164" s="1025"/>
      <c r="BY164" s="1025"/>
      <c r="BZ164" s="1025"/>
      <c r="CA164" s="1025"/>
      <c r="CB164" s="1025"/>
      <c r="CC164" s="1544"/>
      <c r="CE164" s="1021" t="s">
        <v>1150</v>
      </c>
      <c r="CF164" s="1022"/>
      <c r="CG164" s="1022"/>
      <c r="CH164" s="1023"/>
    </row>
    <row r="165" spans="1:88" ht="57" customHeight="1">
      <c r="B165" s="1030" t="s">
        <v>18</v>
      </c>
      <c r="C165" s="1031" t="s">
        <v>19</v>
      </c>
      <c r="D165" s="1031" t="s">
        <v>20</v>
      </c>
      <c r="E165" s="1031" t="s">
        <v>21</v>
      </c>
      <c r="F165" s="1031" t="s">
        <v>22</v>
      </c>
      <c r="G165" s="1123" t="s">
        <v>23</v>
      </c>
      <c r="H165" s="1123" t="s">
        <v>342</v>
      </c>
      <c r="I165" s="1030" t="s">
        <v>343</v>
      </c>
      <c r="J165" s="1031"/>
      <c r="K165" s="1031"/>
      <c r="L165" s="1031"/>
      <c r="M165" s="1031"/>
      <c r="N165" s="1032"/>
      <c r="O165" s="1266" t="s">
        <v>344</v>
      </c>
      <c r="P165" s="1034"/>
      <c r="Q165" s="1125" t="s">
        <v>345</v>
      </c>
      <c r="R165" s="1126"/>
      <c r="S165" s="1034" t="s">
        <v>346</v>
      </c>
      <c r="T165" s="1034"/>
      <c r="U165" s="1034"/>
      <c r="V165" s="1034"/>
      <c r="W165" s="1034"/>
      <c r="X165" s="1034"/>
      <c r="Y165" s="1037"/>
      <c r="Z165" s="1268" t="s">
        <v>347</v>
      </c>
      <c r="AA165" s="1269"/>
      <c r="AB165" s="1041" t="s">
        <v>348</v>
      </c>
      <c r="AC165" s="1042" t="s">
        <v>349</v>
      </c>
      <c r="AD165" s="369"/>
      <c r="AE165" s="1270" t="s">
        <v>23</v>
      </c>
      <c r="AF165" s="1172" t="s">
        <v>342</v>
      </c>
      <c r="AG165" s="1030" t="s">
        <v>343</v>
      </c>
      <c r="AH165" s="1031"/>
      <c r="AI165" s="1031"/>
      <c r="AJ165" s="1031"/>
      <c r="AK165" s="1031"/>
      <c r="AL165" s="1032"/>
      <c r="AM165" s="1033" t="s">
        <v>344</v>
      </c>
      <c r="AN165" s="1034"/>
      <c r="AO165" s="1034" t="s">
        <v>345</v>
      </c>
      <c r="AP165" s="1034"/>
      <c r="AQ165" s="1034"/>
      <c r="AR165" s="1034"/>
      <c r="AS165" s="1034"/>
      <c r="AT165" s="1034"/>
      <c r="AU165" s="1034" t="s">
        <v>346</v>
      </c>
      <c r="AV165" s="1034"/>
      <c r="AW165" s="1034"/>
      <c r="AX165" s="1034"/>
      <c r="AY165" s="1034"/>
      <c r="AZ165" s="1034"/>
      <c r="BA165" s="1037"/>
      <c r="BB165" s="1039" t="s">
        <v>350</v>
      </c>
      <c r="BC165" s="1040"/>
      <c r="BD165" s="1041" t="s">
        <v>348</v>
      </c>
      <c r="BE165" s="1042" t="s">
        <v>349</v>
      </c>
      <c r="BF165" s="369"/>
      <c r="BG165" s="1217" t="s">
        <v>23</v>
      </c>
      <c r="BH165" s="1546" t="s">
        <v>342</v>
      </c>
      <c r="BI165" s="1030" t="s">
        <v>343</v>
      </c>
      <c r="BJ165" s="1031"/>
      <c r="BK165" s="1031"/>
      <c r="BL165" s="1031"/>
      <c r="BM165" s="1031"/>
      <c r="BN165" s="1032"/>
      <c r="BO165" s="1033" t="s">
        <v>344</v>
      </c>
      <c r="BP165" s="1034"/>
      <c r="BQ165" s="1547" t="s">
        <v>345</v>
      </c>
      <c r="BR165" s="1548"/>
      <c r="BS165" s="1548"/>
      <c r="BT165" s="1548"/>
      <c r="BU165" s="1548"/>
      <c r="BV165" s="1549"/>
      <c r="BW165" s="1034" t="s">
        <v>346</v>
      </c>
      <c r="BX165" s="1034"/>
      <c r="BY165" s="1034"/>
      <c r="BZ165" s="1034"/>
      <c r="CA165" s="1034"/>
      <c r="CB165" s="1034"/>
      <c r="CC165" s="1037"/>
      <c r="CE165" s="2311" t="s">
        <v>351</v>
      </c>
      <c r="CF165" s="2312"/>
      <c r="CG165" s="2313" t="s">
        <v>348</v>
      </c>
      <c r="CH165" s="2313" t="s">
        <v>349</v>
      </c>
      <c r="CI165" s="2312" t="s">
        <v>352</v>
      </c>
      <c r="CJ165" s="2314"/>
    </row>
    <row r="166" spans="1:88" ht="57" customHeight="1" thickBot="1">
      <c r="B166" s="1121"/>
      <c r="C166" s="1122"/>
      <c r="D166" s="1122"/>
      <c r="E166" s="1122"/>
      <c r="F166" s="1122"/>
      <c r="G166" s="1124"/>
      <c r="H166" s="1124"/>
      <c r="I166" s="973" t="s">
        <v>353</v>
      </c>
      <c r="J166" s="974"/>
      <c r="K166" s="974"/>
      <c r="L166" s="974" t="s">
        <v>354</v>
      </c>
      <c r="M166" s="974"/>
      <c r="N166" s="975"/>
      <c r="O166" s="1267"/>
      <c r="P166" s="964"/>
      <c r="Q166" s="968"/>
      <c r="R166" s="970"/>
      <c r="S166" s="964"/>
      <c r="T166" s="964"/>
      <c r="U166" s="964"/>
      <c r="V166" s="964"/>
      <c r="W166" s="964"/>
      <c r="X166" s="964"/>
      <c r="Y166" s="972"/>
      <c r="Z166" s="375" t="s">
        <v>355</v>
      </c>
      <c r="AA166" s="346" t="s">
        <v>356</v>
      </c>
      <c r="AB166" s="1130"/>
      <c r="AC166" s="1043"/>
      <c r="AD166" s="369"/>
      <c r="AE166" s="1271"/>
      <c r="AF166" s="1174"/>
      <c r="AG166" s="973" t="s">
        <v>353</v>
      </c>
      <c r="AH166" s="974"/>
      <c r="AI166" s="974"/>
      <c r="AJ166" s="974" t="s">
        <v>354</v>
      </c>
      <c r="AK166" s="974"/>
      <c r="AL166" s="975"/>
      <c r="AM166" s="1035"/>
      <c r="AN166" s="1036"/>
      <c r="AO166" s="1036"/>
      <c r="AP166" s="1036"/>
      <c r="AQ166" s="1036"/>
      <c r="AR166" s="1036"/>
      <c r="AS166" s="1036"/>
      <c r="AT166" s="1036"/>
      <c r="AU166" s="1036"/>
      <c r="AV166" s="1036"/>
      <c r="AW166" s="1036"/>
      <c r="AX166" s="1036"/>
      <c r="AY166" s="1036"/>
      <c r="AZ166" s="1036"/>
      <c r="BA166" s="1038"/>
      <c r="BB166" s="645" t="s">
        <v>355</v>
      </c>
      <c r="BC166" s="646" t="s">
        <v>356</v>
      </c>
      <c r="BD166" s="1041"/>
      <c r="BE166" s="1043"/>
      <c r="BF166" s="369"/>
      <c r="BG166" s="1545"/>
      <c r="BH166" s="1311"/>
      <c r="BI166" s="973" t="s">
        <v>353</v>
      </c>
      <c r="BJ166" s="974"/>
      <c r="BK166" s="974"/>
      <c r="BL166" s="974" t="s">
        <v>354</v>
      </c>
      <c r="BM166" s="974"/>
      <c r="BN166" s="975"/>
      <c r="BO166" s="963"/>
      <c r="BP166" s="964"/>
      <c r="BQ166" s="968"/>
      <c r="BR166" s="969"/>
      <c r="BS166" s="969"/>
      <c r="BT166" s="969"/>
      <c r="BU166" s="969"/>
      <c r="BV166" s="970"/>
      <c r="BW166" s="964"/>
      <c r="BX166" s="964"/>
      <c r="BY166" s="964"/>
      <c r="BZ166" s="964"/>
      <c r="CA166" s="964"/>
      <c r="CB166" s="964"/>
      <c r="CC166" s="972"/>
      <c r="CE166" s="2315" t="s">
        <v>355</v>
      </c>
      <c r="CF166" s="2316" t="s">
        <v>356</v>
      </c>
      <c r="CG166" s="2317"/>
      <c r="CH166" s="2317"/>
      <c r="CI166" s="2318" t="s">
        <v>357</v>
      </c>
      <c r="CJ166" s="2319" t="s">
        <v>1151</v>
      </c>
    </row>
    <row r="167" spans="1:88" s="287" customFormat="1" ht="141.75" customHeight="1">
      <c r="A167" s="72"/>
      <c r="B167" s="1272" t="s">
        <v>219</v>
      </c>
      <c r="C167" s="276" t="s">
        <v>25</v>
      </c>
      <c r="D167" s="405" t="s">
        <v>736</v>
      </c>
      <c r="E167" s="405" t="s">
        <v>221</v>
      </c>
      <c r="F167" s="276" t="s">
        <v>737</v>
      </c>
      <c r="G167" s="291" t="s">
        <v>125</v>
      </c>
      <c r="H167" s="89" t="s">
        <v>361</v>
      </c>
      <c r="I167" s="1012">
        <v>0.5</v>
      </c>
      <c r="J167" s="1013"/>
      <c r="K167" s="292"/>
      <c r="L167" s="1013">
        <v>0.5</v>
      </c>
      <c r="M167" s="1013"/>
      <c r="N167" s="293"/>
      <c r="O167" s="1273" t="s">
        <v>401</v>
      </c>
      <c r="P167" s="1274"/>
      <c r="Q167" s="1274"/>
      <c r="R167" s="1274"/>
      <c r="S167" s="1274"/>
      <c r="T167" s="1274"/>
      <c r="U167" s="1274"/>
      <c r="V167" s="1274"/>
      <c r="W167" s="1274"/>
      <c r="X167" s="1274"/>
      <c r="Y167" s="1275"/>
      <c r="Z167" s="756" t="s">
        <v>367</v>
      </c>
      <c r="AA167" s="761" t="s">
        <v>367</v>
      </c>
      <c r="AB167" s="761" t="s">
        <v>367</v>
      </c>
      <c r="AC167" s="762" t="s">
        <v>636</v>
      </c>
      <c r="AD167" s="371"/>
      <c r="AE167" s="421" t="s">
        <v>125</v>
      </c>
      <c r="AF167" s="89" t="s">
        <v>361</v>
      </c>
      <c r="AG167" s="1012">
        <v>0.5</v>
      </c>
      <c r="AH167" s="1013"/>
      <c r="AI167" s="585">
        <v>0.5</v>
      </c>
      <c r="AJ167" s="1013">
        <v>0.5</v>
      </c>
      <c r="AK167" s="1013"/>
      <c r="AL167" s="293"/>
      <c r="AM167" s="1014" t="s">
        <v>738</v>
      </c>
      <c r="AN167" s="1015"/>
      <c r="AO167" s="1016" t="s">
        <v>739</v>
      </c>
      <c r="AP167" s="1017"/>
      <c r="AQ167" s="1017"/>
      <c r="AR167" s="1017"/>
      <c r="AS167" s="1017"/>
      <c r="AT167" s="1018"/>
      <c r="AU167" s="991" t="s">
        <v>364</v>
      </c>
      <c r="AV167" s="991"/>
      <c r="AW167" s="991"/>
      <c r="AX167" s="991"/>
      <c r="AY167" s="991"/>
      <c r="AZ167" s="991"/>
      <c r="BA167" s="992"/>
      <c r="BB167" s="659">
        <v>0.5</v>
      </c>
      <c r="BC167" s="657">
        <v>0.35</v>
      </c>
      <c r="BD167" s="657">
        <f>+BC167/BB167</f>
        <v>0.7</v>
      </c>
      <c r="BE167" s="590" t="s">
        <v>740</v>
      </c>
      <c r="BF167" s="370"/>
      <c r="BG167" s="421" t="s">
        <v>125</v>
      </c>
      <c r="BH167" s="89" t="s">
        <v>361</v>
      </c>
      <c r="BI167" s="1012">
        <v>0.5</v>
      </c>
      <c r="BJ167" s="1013"/>
      <c r="BK167" s="292"/>
      <c r="BL167" s="1013">
        <v>0.5</v>
      </c>
      <c r="BM167" s="1013"/>
      <c r="BN167" s="293"/>
      <c r="BO167" s="2301" t="s">
        <v>1225</v>
      </c>
      <c r="BP167" s="2302"/>
      <c r="BQ167" s="2303" t="s">
        <v>1308</v>
      </c>
      <c r="BR167" s="2303"/>
      <c r="BS167" s="2303"/>
      <c r="BT167" s="2303"/>
      <c r="BU167" s="2303"/>
      <c r="BV167" s="2303"/>
      <c r="BW167" s="2302" t="s">
        <v>1309</v>
      </c>
      <c r="BX167" s="2302"/>
      <c r="BY167" s="2302"/>
      <c r="BZ167" s="2302"/>
      <c r="CA167" s="2302"/>
      <c r="CB167" s="2302"/>
      <c r="CC167" s="2304"/>
      <c r="CD167" s="298"/>
      <c r="CE167" s="750">
        <v>0.5</v>
      </c>
      <c r="CF167" s="769">
        <v>0.65</v>
      </c>
      <c r="CG167" s="769">
        <v>1</v>
      </c>
      <c r="CH167" s="753" t="s">
        <v>1351</v>
      </c>
      <c r="CI167" s="794">
        <v>1</v>
      </c>
      <c r="CJ167" s="621">
        <f>BC167+CF167</f>
        <v>1</v>
      </c>
    </row>
    <row r="168" spans="1:88" s="287" customFormat="1" ht="149.25" customHeight="1">
      <c r="A168" s="72"/>
      <c r="B168" s="1254"/>
      <c r="C168" s="648" t="s">
        <v>118</v>
      </c>
      <c r="D168" s="649" t="s">
        <v>741</v>
      </c>
      <c r="E168" s="649" t="s">
        <v>742</v>
      </c>
      <c r="F168" s="648" t="s">
        <v>737</v>
      </c>
      <c r="G168" s="660" t="s">
        <v>125</v>
      </c>
      <c r="H168" s="414" t="s">
        <v>361</v>
      </c>
      <c r="I168" s="996">
        <v>0.5</v>
      </c>
      <c r="J168" s="997"/>
      <c r="K168" s="639"/>
      <c r="L168" s="997">
        <v>0.5</v>
      </c>
      <c r="M168" s="997"/>
      <c r="N168" s="630"/>
      <c r="O168" s="1066" t="s">
        <v>401</v>
      </c>
      <c r="P168" s="1067"/>
      <c r="Q168" s="1067"/>
      <c r="R168" s="1067"/>
      <c r="S168" s="1067"/>
      <c r="T168" s="1067"/>
      <c r="U168" s="1067"/>
      <c r="V168" s="1067"/>
      <c r="W168" s="1067"/>
      <c r="X168" s="1067"/>
      <c r="Y168" s="1276"/>
      <c r="Z168" s="763" t="s">
        <v>367</v>
      </c>
      <c r="AA168" s="764" t="s">
        <v>367</v>
      </c>
      <c r="AB168" s="764" t="s">
        <v>367</v>
      </c>
      <c r="AC168" s="765" t="s">
        <v>636</v>
      </c>
      <c r="AD168" s="371"/>
      <c r="AE168" s="661" t="s">
        <v>125</v>
      </c>
      <c r="AF168" s="414" t="s">
        <v>361</v>
      </c>
      <c r="AG168" s="996">
        <v>0.5</v>
      </c>
      <c r="AH168" s="997"/>
      <c r="AI168" s="585">
        <v>0.5</v>
      </c>
      <c r="AJ168" s="997">
        <v>0.5</v>
      </c>
      <c r="AK168" s="997"/>
      <c r="AL168" s="630"/>
      <c r="AM168" s="998" t="s">
        <v>743</v>
      </c>
      <c r="AN168" s="999"/>
      <c r="AO168" s="992" t="s">
        <v>744</v>
      </c>
      <c r="AP168" s="989"/>
      <c r="AQ168" s="989"/>
      <c r="AR168" s="989"/>
      <c r="AS168" s="989"/>
      <c r="AT168" s="990"/>
      <c r="AU168" s="991" t="s">
        <v>364</v>
      </c>
      <c r="AV168" s="991"/>
      <c r="AW168" s="991"/>
      <c r="AX168" s="991"/>
      <c r="AY168" s="991"/>
      <c r="AZ168" s="991"/>
      <c r="BA168" s="992"/>
      <c r="BB168" s="659">
        <v>0.5</v>
      </c>
      <c r="BC168" s="657">
        <v>0.5</v>
      </c>
      <c r="BD168" s="657">
        <f t="shared" ref="BD168:BD175" si="7">+BC168/BB168</f>
        <v>1</v>
      </c>
      <c r="BE168" s="590" t="s">
        <v>745</v>
      </c>
      <c r="BF168" s="370"/>
      <c r="BG168" s="785" t="s">
        <v>125</v>
      </c>
      <c r="BH168" s="625" t="s">
        <v>361</v>
      </c>
      <c r="BI168" s="996">
        <v>0.5</v>
      </c>
      <c r="BJ168" s="1208"/>
      <c r="BK168" s="784"/>
      <c r="BL168" s="1208">
        <v>0.5</v>
      </c>
      <c r="BM168" s="1208"/>
      <c r="BN168" s="783"/>
      <c r="BO168" s="2305" t="s">
        <v>1225</v>
      </c>
      <c r="BP168" s="2293"/>
      <c r="BQ168" s="2293" t="s">
        <v>1331</v>
      </c>
      <c r="BR168" s="2296"/>
      <c r="BS168" s="2296"/>
      <c r="BT168" s="2296"/>
      <c r="BU168" s="2296"/>
      <c r="BV168" s="2296"/>
      <c r="BW168" s="2293" t="s">
        <v>1310</v>
      </c>
      <c r="BX168" s="2293"/>
      <c r="BY168" s="2293"/>
      <c r="BZ168" s="2293"/>
      <c r="CA168" s="2293"/>
      <c r="CB168" s="2293"/>
      <c r="CC168" s="2294"/>
      <c r="CD168" s="298"/>
      <c r="CE168" s="2320">
        <v>0.5</v>
      </c>
      <c r="CF168" s="769">
        <v>0.5</v>
      </c>
      <c r="CG168" s="769">
        <f t="shared" ref="CG168:CG169" si="8">+CF168/CE168</f>
        <v>1</v>
      </c>
      <c r="CH168" s="793" t="s">
        <v>1193</v>
      </c>
      <c r="CI168" s="794">
        <v>1</v>
      </c>
      <c r="CJ168" s="621">
        <f>BC168+CF168</f>
        <v>1</v>
      </c>
    </row>
    <row r="169" spans="1:88" s="287" customFormat="1" ht="123" customHeight="1">
      <c r="A169" s="72"/>
      <c r="B169" s="1254"/>
      <c r="C169" s="648" t="s">
        <v>122</v>
      </c>
      <c r="D169" s="649" t="s">
        <v>746</v>
      </c>
      <c r="E169" s="598" t="s">
        <v>747</v>
      </c>
      <c r="F169" s="627" t="s">
        <v>748</v>
      </c>
      <c r="G169" s="662" t="s">
        <v>125</v>
      </c>
      <c r="H169" s="414" t="s">
        <v>361</v>
      </c>
      <c r="I169" s="996">
        <v>0.5</v>
      </c>
      <c r="J169" s="997"/>
      <c r="K169" s="639"/>
      <c r="L169" s="997">
        <v>0.5</v>
      </c>
      <c r="M169" s="997"/>
      <c r="N169" s="630"/>
      <c r="O169" s="1066" t="s">
        <v>401</v>
      </c>
      <c r="P169" s="1067"/>
      <c r="Q169" s="1067"/>
      <c r="R169" s="1067"/>
      <c r="S169" s="1067"/>
      <c r="T169" s="1067"/>
      <c r="U169" s="1067"/>
      <c r="V169" s="1067"/>
      <c r="W169" s="1067"/>
      <c r="X169" s="1067"/>
      <c r="Y169" s="1276"/>
      <c r="Z169" s="763" t="s">
        <v>367</v>
      </c>
      <c r="AA169" s="764" t="s">
        <v>367</v>
      </c>
      <c r="AB169" s="764" t="s">
        <v>367</v>
      </c>
      <c r="AC169" s="765" t="s">
        <v>636</v>
      </c>
      <c r="AD169" s="371"/>
      <c r="AE169" s="663" t="s">
        <v>125</v>
      </c>
      <c r="AF169" s="414" t="s">
        <v>361</v>
      </c>
      <c r="AG169" s="996">
        <v>0.5</v>
      </c>
      <c r="AH169" s="997"/>
      <c r="AI169" s="585">
        <v>0.5</v>
      </c>
      <c r="AJ169" s="997">
        <v>0.5</v>
      </c>
      <c r="AK169" s="997"/>
      <c r="AL169" s="630"/>
      <c r="AM169" s="998" t="s">
        <v>749</v>
      </c>
      <c r="AN169" s="999"/>
      <c r="AO169" s="1019" t="s">
        <v>750</v>
      </c>
      <c r="AP169" s="1019"/>
      <c r="AQ169" s="1019"/>
      <c r="AR169" s="1019"/>
      <c r="AS169" s="1019"/>
      <c r="AT169" s="988"/>
      <c r="AU169" s="991" t="s">
        <v>364</v>
      </c>
      <c r="AV169" s="991"/>
      <c r="AW169" s="991"/>
      <c r="AX169" s="991"/>
      <c r="AY169" s="991"/>
      <c r="AZ169" s="991"/>
      <c r="BA169" s="992"/>
      <c r="BB169" s="659">
        <v>0.5</v>
      </c>
      <c r="BC169" s="657">
        <v>0.5</v>
      </c>
      <c r="BD169" s="657">
        <f t="shared" si="7"/>
        <v>1</v>
      </c>
      <c r="BE169" s="590" t="s">
        <v>751</v>
      </c>
      <c r="BF169" s="370"/>
      <c r="BG169" s="786" t="s">
        <v>125</v>
      </c>
      <c r="BH169" s="625" t="s">
        <v>361</v>
      </c>
      <c r="BI169" s="996">
        <v>0.5</v>
      </c>
      <c r="BJ169" s="1208"/>
      <c r="BK169" s="784"/>
      <c r="BL169" s="1208">
        <v>0.5</v>
      </c>
      <c r="BM169" s="1208"/>
      <c r="BN169" s="783"/>
      <c r="BO169" s="2305" t="s">
        <v>1226</v>
      </c>
      <c r="BP169" s="2293"/>
      <c r="BQ169" s="2293" t="s">
        <v>1311</v>
      </c>
      <c r="BR169" s="2293"/>
      <c r="BS169" s="2293"/>
      <c r="BT169" s="2293"/>
      <c r="BU169" s="2293"/>
      <c r="BV169" s="2293"/>
      <c r="BW169" s="2293" t="s">
        <v>1227</v>
      </c>
      <c r="BX169" s="2293"/>
      <c r="BY169" s="2293"/>
      <c r="BZ169" s="2293"/>
      <c r="CA169" s="2293"/>
      <c r="CB169" s="2293"/>
      <c r="CC169" s="2294"/>
      <c r="CD169" s="298"/>
      <c r="CE169" s="2320">
        <v>0.5</v>
      </c>
      <c r="CF169" s="769">
        <v>0.5</v>
      </c>
      <c r="CG169" s="769">
        <f t="shared" si="8"/>
        <v>1</v>
      </c>
      <c r="CH169" s="793" t="s">
        <v>1197</v>
      </c>
      <c r="CI169" s="794">
        <v>1</v>
      </c>
      <c r="CJ169" s="621">
        <f>BC169+CF169</f>
        <v>1</v>
      </c>
    </row>
    <row r="170" spans="1:88" s="287" customFormat="1" ht="338.25" customHeight="1">
      <c r="A170" s="72"/>
      <c r="B170" s="1254" t="s">
        <v>237</v>
      </c>
      <c r="C170" s="664" t="s">
        <v>130</v>
      </c>
      <c r="D170" s="649" t="s">
        <v>752</v>
      </c>
      <c r="E170" s="649" t="s">
        <v>753</v>
      </c>
      <c r="F170" s="648" t="s">
        <v>754</v>
      </c>
      <c r="G170" s="665" t="s">
        <v>755</v>
      </c>
      <c r="H170" s="414" t="s">
        <v>361</v>
      </c>
      <c r="I170" s="637">
        <v>0.34</v>
      </c>
      <c r="J170" s="639"/>
      <c r="K170" s="638">
        <v>0.33</v>
      </c>
      <c r="L170" s="639"/>
      <c r="M170" s="638">
        <v>0.33</v>
      </c>
      <c r="N170" s="630"/>
      <c r="O170" s="1255" t="s">
        <v>756</v>
      </c>
      <c r="P170" s="1256"/>
      <c r="Q170" s="1257" t="s">
        <v>757</v>
      </c>
      <c r="R170" s="1258"/>
      <c r="S170" s="992" t="s">
        <v>364</v>
      </c>
      <c r="T170" s="989"/>
      <c r="U170" s="989"/>
      <c r="V170" s="989"/>
      <c r="W170" s="989"/>
      <c r="X170" s="989"/>
      <c r="Y170" s="990"/>
      <c r="Z170" s="574">
        <v>0.34</v>
      </c>
      <c r="AA170" s="575">
        <v>0</v>
      </c>
      <c r="AB170" s="575">
        <v>0</v>
      </c>
      <c r="AC170" s="666" t="s">
        <v>758</v>
      </c>
      <c r="AD170" s="370"/>
      <c r="AE170" s="667" t="s">
        <v>755</v>
      </c>
      <c r="AF170" s="414" t="s">
        <v>361</v>
      </c>
      <c r="AG170" s="637">
        <v>0.34</v>
      </c>
      <c r="AH170" s="594">
        <v>0</v>
      </c>
      <c r="AI170" s="638">
        <v>0.33</v>
      </c>
      <c r="AJ170" s="585">
        <v>0.67</v>
      </c>
      <c r="AK170" s="638">
        <v>0.33</v>
      </c>
      <c r="AL170" s="630"/>
      <c r="AM170" s="987" t="s">
        <v>759</v>
      </c>
      <c r="AN170" s="1020"/>
      <c r="AO170" s="989" t="s">
        <v>760</v>
      </c>
      <c r="AP170" s="989"/>
      <c r="AQ170" s="989"/>
      <c r="AR170" s="989"/>
      <c r="AS170" s="989"/>
      <c r="AT170" s="990"/>
      <c r="AU170" s="991" t="s">
        <v>364</v>
      </c>
      <c r="AV170" s="991"/>
      <c r="AW170" s="991"/>
      <c r="AX170" s="991"/>
      <c r="AY170" s="991"/>
      <c r="AZ170" s="991"/>
      <c r="BA170" s="992"/>
      <c r="BB170" s="659">
        <v>0.67</v>
      </c>
      <c r="BC170" s="657">
        <v>0.6</v>
      </c>
      <c r="BD170" s="657">
        <f>+BC170/BB170</f>
        <v>0.89552238805970141</v>
      </c>
      <c r="BE170" s="590" t="s">
        <v>761</v>
      </c>
      <c r="BF170" s="370"/>
      <c r="BG170" s="787" t="s">
        <v>755</v>
      </c>
      <c r="BH170" s="625" t="s">
        <v>361</v>
      </c>
      <c r="BI170" s="637">
        <v>0.34</v>
      </c>
      <c r="BJ170" s="788">
        <v>0</v>
      </c>
      <c r="BK170" s="780">
        <v>0.33</v>
      </c>
      <c r="BL170" s="781">
        <v>0.33</v>
      </c>
      <c r="BM170" s="780">
        <v>0.33</v>
      </c>
      <c r="BN170" s="781">
        <v>0.67</v>
      </c>
      <c r="BO170" s="2305" t="s">
        <v>1165</v>
      </c>
      <c r="BP170" s="2293"/>
      <c r="BQ170" s="2293" t="s">
        <v>1312</v>
      </c>
      <c r="BR170" s="2293"/>
      <c r="BS170" s="2293"/>
      <c r="BT170" s="2293"/>
      <c r="BU170" s="2293"/>
      <c r="BV170" s="2293"/>
      <c r="BW170" s="2293" t="s">
        <v>1228</v>
      </c>
      <c r="BX170" s="2296"/>
      <c r="BY170" s="2296"/>
      <c r="BZ170" s="2296"/>
      <c r="CA170" s="2296"/>
      <c r="CB170" s="2296"/>
      <c r="CC170" s="2306"/>
      <c r="CD170" s="298"/>
      <c r="CE170" s="2320">
        <v>0.33</v>
      </c>
      <c r="CF170" s="751">
        <v>0.4</v>
      </c>
      <c r="CG170" s="751">
        <v>1</v>
      </c>
      <c r="CH170" s="793" t="s">
        <v>1194</v>
      </c>
      <c r="CI170" s="794">
        <v>1</v>
      </c>
      <c r="CJ170" s="621">
        <f t="shared" ref="CJ170" si="9">AA170+BC170+CF170</f>
        <v>1</v>
      </c>
    </row>
    <row r="171" spans="1:88" s="287" customFormat="1" ht="258.75" customHeight="1">
      <c r="A171" s="72"/>
      <c r="B171" s="1254"/>
      <c r="C171" s="664" t="s">
        <v>31</v>
      </c>
      <c r="D171" s="598" t="s">
        <v>762</v>
      </c>
      <c r="E171" s="649" t="s">
        <v>763</v>
      </c>
      <c r="F171" s="648" t="s">
        <v>754</v>
      </c>
      <c r="G171" s="665" t="s">
        <v>755</v>
      </c>
      <c r="H171" s="414" t="s">
        <v>361</v>
      </c>
      <c r="I171" s="637">
        <v>0.34</v>
      </c>
      <c r="J171" s="639"/>
      <c r="K171" s="638">
        <v>0.33</v>
      </c>
      <c r="L171" s="639"/>
      <c r="M171" s="638">
        <v>0.33</v>
      </c>
      <c r="N171" s="630"/>
      <c r="O171" s="1255" t="s">
        <v>764</v>
      </c>
      <c r="P171" s="1256"/>
      <c r="Q171" s="1082" t="s">
        <v>765</v>
      </c>
      <c r="R171" s="1256"/>
      <c r="S171" s="992" t="s">
        <v>364</v>
      </c>
      <c r="T171" s="989"/>
      <c r="U171" s="989"/>
      <c r="V171" s="989"/>
      <c r="W171" s="989"/>
      <c r="X171" s="989"/>
      <c r="Y171" s="990"/>
      <c r="Z171" s="574">
        <v>0.34</v>
      </c>
      <c r="AA171" s="575">
        <v>0.34</v>
      </c>
      <c r="AB171" s="575">
        <v>1</v>
      </c>
      <c r="AC171" s="666" t="s">
        <v>766</v>
      </c>
      <c r="AD171" s="370"/>
      <c r="AE171" s="667" t="s">
        <v>755</v>
      </c>
      <c r="AF171" s="414" t="s">
        <v>361</v>
      </c>
      <c r="AG171" s="637">
        <v>0.34</v>
      </c>
      <c r="AH171" s="585">
        <v>0.34</v>
      </c>
      <c r="AI171" s="638">
        <v>0.33</v>
      </c>
      <c r="AJ171" s="585">
        <v>0.67</v>
      </c>
      <c r="AK171" s="638">
        <v>0.33</v>
      </c>
      <c r="AL171" s="630"/>
      <c r="AM171" s="987" t="s">
        <v>767</v>
      </c>
      <c r="AN171" s="988"/>
      <c r="AO171" s="989" t="s">
        <v>768</v>
      </c>
      <c r="AP171" s="989"/>
      <c r="AQ171" s="989"/>
      <c r="AR171" s="989"/>
      <c r="AS171" s="989"/>
      <c r="AT171" s="990"/>
      <c r="AU171" s="991" t="s">
        <v>364</v>
      </c>
      <c r="AV171" s="991"/>
      <c r="AW171" s="991"/>
      <c r="AX171" s="991"/>
      <c r="AY171" s="991"/>
      <c r="AZ171" s="991"/>
      <c r="BA171" s="992"/>
      <c r="BB171" s="659">
        <v>0.33</v>
      </c>
      <c r="BC171" s="657">
        <v>0.33</v>
      </c>
      <c r="BD171" s="657">
        <f t="shared" si="7"/>
        <v>1</v>
      </c>
      <c r="BE171" s="590" t="s">
        <v>1211</v>
      </c>
      <c r="BF171" s="370"/>
      <c r="BG171" s="787" t="s">
        <v>755</v>
      </c>
      <c r="BH171" s="625" t="s">
        <v>361</v>
      </c>
      <c r="BI171" s="637">
        <v>0.34</v>
      </c>
      <c r="BJ171" s="782">
        <v>0.34</v>
      </c>
      <c r="BK171" s="780">
        <v>0.33</v>
      </c>
      <c r="BL171" s="781">
        <v>0.33</v>
      </c>
      <c r="BM171" s="780">
        <v>0.33</v>
      </c>
      <c r="BN171" s="781">
        <v>0.33</v>
      </c>
      <c r="BO171" s="2305" t="s">
        <v>1166</v>
      </c>
      <c r="BP171" s="2293"/>
      <c r="BQ171" s="2293" t="s">
        <v>1167</v>
      </c>
      <c r="BR171" s="2293"/>
      <c r="BS171" s="2293"/>
      <c r="BT171" s="2293"/>
      <c r="BU171" s="2293"/>
      <c r="BV171" s="2293"/>
      <c r="BW171" s="2293" t="s">
        <v>1229</v>
      </c>
      <c r="BX171" s="2293"/>
      <c r="BY171" s="2293"/>
      <c r="BZ171" s="2293"/>
      <c r="CA171" s="2293"/>
      <c r="CB171" s="2293"/>
      <c r="CC171" s="2294"/>
      <c r="CD171" s="298"/>
      <c r="CE171" s="2320">
        <v>0.33</v>
      </c>
      <c r="CF171" s="751">
        <v>0.33</v>
      </c>
      <c r="CG171" s="751">
        <v>1</v>
      </c>
      <c r="CH171" s="753" t="s">
        <v>1212</v>
      </c>
      <c r="CI171" s="794">
        <v>1</v>
      </c>
      <c r="CJ171" s="621">
        <f t="shared" ref="CJ171" si="10">AA171+BC171+CF171</f>
        <v>1</v>
      </c>
    </row>
    <row r="172" spans="1:88" s="287" customFormat="1" ht="156.75" customHeight="1">
      <c r="A172" s="72"/>
      <c r="B172" s="1254"/>
      <c r="C172" s="664" t="s">
        <v>136</v>
      </c>
      <c r="D172" s="596" t="s">
        <v>769</v>
      </c>
      <c r="E172" s="668" t="s">
        <v>242</v>
      </c>
      <c r="F172" s="648" t="s">
        <v>575</v>
      </c>
      <c r="G172" s="665" t="s">
        <v>576</v>
      </c>
      <c r="H172" s="414" t="s">
        <v>361</v>
      </c>
      <c r="I172" s="637">
        <v>0.34</v>
      </c>
      <c r="J172" s="639"/>
      <c r="K172" s="638">
        <v>0.33</v>
      </c>
      <c r="L172" s="639"/>
      <c r="M172" s="638">
        <v>0.33</v>
      </c>
      <c r="N172" s="630"/>
      <c r="O172" s="1255" t="s">
        <v>770</v>
      </c>
      <c r="P172" s="1256"/>
      <c r="Q172" s="1082" t="s">
        <v>771</v>
      </c>
      <c r="R172" s="1256"/>
      <c r="S172" s="992" t="s">
        <v>364</v>
      </c>
      <c r="T172" s="989"/>
      <c r="U172" s="989"/>
      <c r="V172" s="989"/>
      <c r="W172" s="989"/>
      <c r="X172" s="989"/>
      <c r="Y172" s="990"/>
      <c r="Z172" s="574">
        <v>0.34</v>
      </c>
      <c r="AA172" s="575">
        <v>0.34</v>
      </c>
      <c r="AB172" s="575">
        <v>1</v>
      </c>
      <c r="AC172" s="666" t="s">
        <v>772</v>
      </c>
      <c r="AD172" s="370"/>
      <c r="AE172" s="667" t="s">
        <v>576</v>
      </c>
      <c r="AF172" s="414" t="s">
        <v>361</v>
      </c>
      <c r="AG172" s="637">
        <v>0.34</v>
      </c>
      <c r="AH172" s="585">
        <v>0.34</v>
      </c>
      <c r="AI172" s="638">
        <v>0.33</v>
      </c>
      <c r="AJ172" s="585">
        <v>0.67</v>
      </c>
      <c r="AK172" s="638">
        <v>0.33</v>
      </c>
      <c r="AL172" s="630"/>
      <c r="AM172" s="987" t="s">
        <v>773</v>
      </c>
      <c r="AN172" s="988"/>
      <c r="AO172" s="993" t="s">
        <v>774</v>
      </c>
      <c r="AP172" s="994"/>
      <c r="AQ172" s="994"/>
      <c r="AR172" s="994"/>
      <c r="AS172" s="994"/>
      <c r="AT172" s="995"/>
      <c r="AU172" s="991" t="s">
        <v>364</v>
      </c>
      <c r="AV172" s="991"/>
      <c r="AW172" s="991"/>
      <c r="AX172" s="991"/>
      <c r="AY172" s="991"/>
      <c r="AZ172" s="991"/>
      <c r="BA172" s="992"/>
      <c r="BB172" s="659">
        <v>0.33</v>
      </c>
      <c r="BC172" s="657">
        <v>0.33</v>
      </c>
      <c r="BD172" s="657">
        <f t="shared" si="7"/>
        <v>1</v>
      </c>
      <c r="BE172" s="590" t="s">
        <v>775</v>
      </c>
      <c r="BF172" s="370"/>
      <c r="BG172" s="787" t="s">
        <v>576</v>
      </c>
      <c r="BH172" s="625" t="s">
        <v>361</v>
      </c>
      <c r="BI172" s="637">
        <v>0.34</v>
      </c>
      <c r="BJ172" s="782">
        <v>0.34</v>
      </c>
      <c r="BK172" s="780">
        <v>0.33</v>
      </c>
      <c r="BL172" s="784"/>
      <c r="BM172" s="780">
        <v>0.33</v>
      </c>
      <c r="BN172" s="783"/>
      <c r="BO172" s="2305" t="s">
        <v>1313</v>
      </c>
      <c r="BP172" s="2293"/>
      <c r="BQ172" s="2293" t="s">
        <v>1168</v>
      </c>
      <c r="BR172" s="2293"/>
      <c r="BS172" s="2293"/>
      <c r="BT172" s="2293"/>
      <c r="BU172" s="2293"/>
      <c r="BV172" s="2293"/>
      <c r="BW172" s="2293" t="s">
        <v>1230</v>
      </c>
      <c r="BX172" s="2293"/>
      <c r="BY172" s="2293"/>
      <c r="BZ172" s="2293"/>
      <c r="CA172" s="2293"/>
      <c r="CB172" s="2293"/>
      <c r="CC172" s="2294"/>
      <c r="CD172" s="298"/>
      <c r="CE172" s="2320">
        <v>0.33</v>
      </c>
      <c r="CF172" s="751">
        <v>0.33</v>
      </c>
      <c r="CG172" s="751">
        <v>1</v>
      </c>
      <c r="CH172" s="753" t="s">
        <v>1198</v>
      </c>
      <c r="CI172" s="794">
        <v>1</v>
      </c>
      <c r="CJ172" s="621">
        <f t="shared" ref="CJ172" si="11">AA172+BC172+CF172</f>
        <v>1</v>
      </c>
    </row>
    <row r="173" spans="1:88" s="287" customFormat="1" ht="222.75" customHeight="1">
      <c r="A173" s="72"/>
      <c r="B173" s="1254" t="s">
        <v>776</v>
      </c>
      <c r="C173" s="669" t="s">
        <v>37</v>
      </c>
      <c r="D173" s="598" t="s">
        <v>777</v>
      </c>
      <c r="E173" s="598" t="s">
        <v>778</v>
      </c>
      <c r="F173" s="670" t="s">
        <v>779</v>
      </c>
      <c r="G173" s="671" t="s">
        <v>635</v>
      </c>
      <c r="H173" s="414" t="s">
        <v>361</v>
      </c>
      <c r="I173" s="996">
        <v>1</v>
      </c>
      <c r="J173" s="997"/>
      <c r="K173" s="997"/>
      <c r="L173" s="1084"/>
      <c r="M173" s="1084"/>
      <c r="N173" s="1085"/>
      <c r="O173" s="1246" t="s">
        <v>401</v>
      </c>
      <c r="P173" s="1247"/>
      <c r="Q173" s="1247"/>
      <c r="R173" s="1247"/>
      <c r="S173" s="1247"/>
      <c r="T173" s="1247"/>
      <c r="U173" s="1247"/>
      <c r="V173" s="1247"/>
      <c r="W173" s="1247"/>
      <c r="X173" s="1247"/>
      <c r="Y173" s="1248"/>
      <c r="Z173" s="763" t="s">
        <v>367</v>
      </c>
      <c r="AA173" s="764" t="s">
        <v>367</v>
      </c>
      <c r="AB173" s="764" t="s">
        <v>367</v>
      </c>
      <c r="AC173" s="765" t="s">
        <v>636</v>
      </c>
      <c r="AD173" s="371"/>
      <c r="AE173" s="672" t="s">
        <v>635</v>
      </c>
      <c r="AF173" s="414" t="s">
        <v>361</v>
      </c>
      <c r="AG173" s="996">
        <v>1</v>
      </c>
      <c r="AH173" s="997"/>
      <c r="AI173" s="997"/>
      <c r="AJ173" s="1005">
        <v>1</v>
      </c>
      <c r="AK173" s="1006"/>
      <c r="AL173" s="1007"/>
      <c r="AM173" s="988" t="s">
        <v>780</v>
      </c>
      <c r="AN173" s="1008"/>
      <c r="AO173" s="993" t="s">
        <v>781</v>
      </c>
      <c r="AP173" s="994"/>
      <c r="AQ173" s="994"/>
      <c r="AR173" s="994"/>
      <c r="AS173" s="994"/>
      <c r="AT173" s="995"/>
      <c r="AU173" s="991" t="s">
        <v>364</v>
      </c>
      <c r="AV173" s="991"/>
      <c r="AW173" s="991"/>
      <c r="AX173" s="991"/>
      <c r="AY173" s="991"/>
      <c r="AZ173" s="991"/>
      <c r="BA173" s="992"/>
      <c r="BB173" s="659">
        <v>1</v>
      </c>
      <c r="BC173" s="657">
        <v>1</v>
      </c>
      <c r="BD173" s="657">
        <f t="shared" si="7"/>
        <v>1</v>
      </c>
      <c r="BE173" s="590" t="s">
        <v>1332</v>
      </c>
      <c r="BF173" s="370"/>
      <c r="BG173" s="789" t="s">
        <v>635</v>
      </c>
      <c r="BH173" s="625" t="s">
        <v>361</v>
      </c>
      <c r="BI173" s="996">
        <v>1</v>
      </c>
      <c r="BJ173" s="1208"/>
      <c r="BK173" s="1208"/>
      <c r="BL173" s="1209"/>
      <c r="BM173" s="1209"/>
      <c r="BN173" s="1085"/>
      <c r="BO173" s="2305" t="s">
        <v>1333</v>
      </c>
      <c r="BP173" s="2293"/>
      <c r="BQ173" s="2293" t="s">
        <v>1334</v>
      </c>
      <c r="BR173" s="2293"/>
      <c r="BS173" s="2293"/>
      <c r="BT173" s="2293"/>
      <c r="BU173" s="2293"/>
      <c r="BV173" s="2293"/>
      <c r="BW173" s="2293" t="s">
        <v>1335</v>
      </c>
      <c r="BX173" s="2293"/>
      <c r="BY173" s="2293"/>
      <c r="BZ173" s="2293"/>
      <c r="CA173" s="2293"/>
      <c r="CB173" s="2293"/>
      <c r="CC173" s="2294"/>
      <c r="CD173" s="298"/>
      <c r="CE173" s="750" t="s">
        <v>367</v>
      </c>
      <c r="CF173" s="769" t="s">
        <v>367</v>
      </c>
      <c r="CG173" s="769" t="s">
        <v>367</v>
      </c>
      <c r="CH173" s="792" t="s">
        <v>1213</v>
      </c>
      <c r="CI173" s="620">
        <v>1</v>
      </c>
      <c r="CJ173" s="621">
        <f>BC173</f>
        <v>1</v>
      </c>
    </row>
    <row r="174" spans="1:88" s="287" customFormat="1" ht="162.75" customHeight="1">
      <c r="A174" s="72"/>
      <c r="B174" s="1254"/>
      <c r="C174" s="669" t="s">
        <v>41</v>
      </c>
      <c r="D174" s="598" t="s">
        <v>782</v>
      </c>
      <c r="E174" s="598" t="s">
        <v>783</v>
      </c>
      <c r="F174" s="670" t="s">
        <v>779</v>
      </c>
      <c r="G174" s="671" t="s">
        <v>635</v>
      </c>
      <c r="H174" s="414" t="s">
        <v>361</v>
      </c>
      <c r="I174" s="996">
        <v>1</v>
      </c>
      <c r="J174" s="997"/>
      <c r="K174" s="997"/>
      <c r="L174" s="1084"/>
      <c r="M174" s="1084"/>
      <c r="N174" s="1085"/>
      <c r="O174" s="1246" t="s">
        <v>401</v>
      </c>
      <c r="P174" s="1247"/>
      <c r="Q174" s="1247"/>
      <c r="R174" s="1247"/>
      <c r="S174" s="1247"/>
      <c r="T174" s="1247"/>
      <c r="U174" s="1247"/>
      <c r="V174" s="1247"/>
      <c r="W174" s="1247"/>
      <c r="X174" s="1247"/>
      <c r="Y174" s="1248"/>
      <c r="Z174" s="763" t="s">
        <v>367</v>
      </c>
      <c r="AA174" s="764" t="s">
        <v>367</v>
      </c>
      <c r="AB174" s="764" t="s">
        <v>367</v>
      </c>
      <c r="AC174" s="765" t="s">
        <v>636</v>
      </c>
      <c r="AD174" s="371"/>
      <c r="AE174" s="672" t="s">
        <v>635</v>
      </c>
      <c r="AF174" s="414" t="s">
        <v>361</v>
      </c>
      <c r="AG174" s="996">
        <v>1</v>
      </c>
      <c r="AH174" s="997"/>
      <c r="AI174" s="997"/>
      <c r="AJ174" s="1005">
        <v>1</v>
      </c>
      <c r="AK174" s="1006"/>
      <c r="AL174" s="1007"/>
      <c r="AM174" s="988" t="s">
        <v>1336</v>
      </c>
      <c r="AN174" s="999"/>
      <c r="AO174" s="1009" t="s">
        <v>784</v>
      </c>
      <c r="AP174" s="1010"/>
      <c r="AQ174" s="1010"/>
      <c r="AR174" s="1010"/>
      <c r="AS174" s="1010"/>
      <c r="AT174" s="1011"/>
      <c r="AU174" s="991" t="s">
        <v>364</v>
      </c>
      <c r="AV174" s="991"/>
      <c r="AW174" s="991"/>
      <c r="AX174" s="991"/>
      <c r="AY174" s="991"/>
      <c r="AZ174" s="991"/>
      <c r="BA174" s="992"/>
      <c r="BB174" s="659">
        <v>1</v>
      </c>
      <c r="BC174" s="657">
        <v>1</v>
      </c>
      <c r="BD174" s="657">
        <f t="shared" si="7"/>
        <v>1</v>
      </c>
      <c r="BE174" s="590" t="s">
        <v>785</v>
      </c>
      <c r="BF174" s="370"/>
      <c r="BG174" s="789" t="s">
        <v>635</v>
      </c>
      <c r="BH174" s="625" t="s">
        <v>361</v>
      </c>
      <c r="BI174" s="996">
        <v>1</v>
      </c>
      <c r="BJ174" s="1208"/>
      <c r="BK174" s="1208"/>
      <c r="BL174" s="1209"/>
      <c r="BM174" s="1209"/>
      <c r="BN174" s="1085"/>
      <c r="BO174" s="2305" t="s">
        <v>1333</v>
      </c>
      <c r="BP174" s="2293"/>
      <c r="BQ174" s="2293" t="s">
        <v>1334</v>
      </c>
      <c r="BR174" s="2293"/>
      <c r="BS174" s="2293"/>
      <c r="BT174" s="2293"/>
      <c r="BU174" s="2293"/>
      <c r="BV174" s="2293"/>
      <c r="BW174" s="2293" t="s">
        <v>1335</v>
      </c>
      <c r="BX174" s="2293"/>
      <c r="BY174" s="2293"/>
      <c r="BZ174" s="2293"/>
      <c r="CA174" s="2293"/>
      <c r="CB174" s="2293"/>
      <c r="CC174" s="2294"/>
      <c r="CD174" s="298"/>
      <c r="CE174" s="750" t="s">
        <v>367</v>
      </c>
      <c r="CF174" s="769" t="s">
        <v>367</v>
      </c>
      <c r="CG174" s="769" t="s">
        <v>367</v>
      </c>
      <c r="CH174" s="792" t="s">
        <v>1213</v>
      </c>
      <c r="CI174" s="620">
        <v>1</v>
      </c>
      <c r="CJ174" s="621">
        <f>BC174</f>
        <v>1</v>
      </c>
    </row>
    <row r="175" spans="1:88" s="287" customFormat="1" ht="166.5" customHeight="1">
      <c r="A175" s="72"/>
      <c r="B175" s="1254"/>
      <c r="C175" s="673" t="s">
        <v>145</v>
      </c>
      <c r="D175" s="674" t="s">
        <v>786</v>
      </c>
      <c r="E175" s="674" t="s">
        <v>787</v>
      </c>
      <c r="F175" s="673" t="s">
        <v>788</v>
      </c>
      <c r="G175" s="675" t="s">
        <v>125</v>
      </c>
      <c r="H175" s="414" t="s">
        <v>361</v>
      </c>
      <c r="I175" s="996">
        <v>0.5</v>
      </c>
      <c r="J175" s="997"/>
      <c r="K175" s="639"/>
      <c r="L175" s="997">
        <v>0.5</v>
      </c>
      <c r="M175" s="997"/>
      <c r="N175" s="630"/>
      <c r="O175" s="1246" t="s">
        <v>401</v>
      </c>
      <c r="P175" s="1247"/>
      <c r="Q175" s="1247"/>
      <c r="R175" s="1247"/>
      <c r="S175" s="1247"/>
      <c r="T175" s="1247"/>
      <c r="U175" s="1247"/>
      <c r="V175" s="1247"/>
      <c r="W175" s="1247"/>
      <c r="X175" s="1247"/>
      <c r="Y175" s="1248"/>
      <c r="Z175" s="763" t="s">
        <v>367</v>
      </c>
      <c r="AA175" s="764" t="s">
        <v>367</v>
      </c>
      <c r="AB175" s="764" t="s">
        <v>367</v>
      </c>
      <c r="AC175" s="765" t="s">
        <v>636</v>
      </c>
      <c r="AD175" s="371"/>
      <c r="AE175" s="676" t="s">
        <v>125</v>
      </c>
      <c r="AF175" s="414" t="s">
        <v>361</v>
      </c>
      <c r="AG175" s="996">
        <v>0.5</v>
      </c>
      <c r="AH175" s="997"/>
      <c r="AI175" s="585">
        <v>0.5</v>
      </c>
      <c r="AJ175" s="997">
        <v>0.5</v>
      </c>
      <c r="AK175" s="997"/>
      <c r="AL175" s="630"/>
      <c r="AM175" s="988" t="s">
        <v>1337</v>
      </c>
      <c r="AN175" s="999"/>
      <c r="AO175" s="1009" t="s">
        <v>789</v>
      </c>
      <c r="AP175" s="1010"/>
      <c r="AQ175" s="1010"/>
      <c r="AR175" s="1010"/>
      <c r="AS175" s="1010"/>
      <c r="AT175" s="1011"/>
      <c r="AU175" s="991" t="s">
        <v>364</v>
      </c>
      <c r="AV175" s="991"/>
      <c r="AW175" s="991"/>
      <c r="AX175" s="991"/>
      <c r="AY175" s="991"/>
      <c r="AZ175" s="991"/>
      <c r="BA175" s="992"/>
      <c r="BB175" s="659">
        <v>0.5</v>
      </c>
      <c r="BC175" s="657">
        <v>0.25</v>
      </c>
      <c r="BD175" s="657">
        <f t="shared" si="7"/>
        <v>0.5</v>
      </c>
      <c r="BE175" s="766" t="s">
        <v>1210</v>
      </c>
      <c r="BF175" s="424"/>
      <c r="BG175" s="790" t="s">
        <v>125</v>
      </c>
      <c r="BH175" s="625" t="s">
        <v>361</v>
      </c>
      <c r="BI175" s="996">
        <v>0.5</v>
      </c>
      <c r="BJ175" s="1208"/>
      <c r="BK175" s="784"/>
      <c r="BL175" s="1208">
        <v>0.5</v>
      </c>
      <c r="BM175" s="1208"/>
      <c r="BN175" s="783"/>
      <c r="BO175" s="2305" t="s">
        <v>1231</v>
      </c>
      <c r="BP175" s="2293"/>
      <c r="BQ175" s="2307" t="s">
        <v>1232</v>
      </c>
      <c r="BR175" s="2293"/>
      <c r="BS175" s="2293"/>
      <c r="BT175" s="2293"/>
      <c r="BU175" s="2293"/>
      <c r="BV175" s="2293"/>
      <c r="BW175" s="2293" t="s">
        <v>1233</v>
      </c>
      <c r="BX175" s="2293"/>
      <c r="BY175" s="2293"/>
      <c r="BZ175" s="2293"/>
      <c r="CA175" s="2293"/>
      <c r="CB175" s="2293"/>
      <c r="CC175" s="2294"/>
      <c r="CD175" s="298"/>
      <c r="CE175" s="2320">
        <v>0.5</v>
      </c>
      <c r="CF175" s="2321">
        <v>0.75</v>
      </c>
      <c r="CG175" s="2321">
        <v>1</v>
      </c>
      <c r="CH175" s="753" t="s">
        <v>1253</v>
      </c>
      <c r="CI175" s="794">
        <v>1</v>
      </c>
      <c r="CJ175" s="621">
        <f>BC175+CF175</f>
        <v>1</v>
      </c>
    </row>
    <row r="176" spans="1:88" s="287" customFormat="1" ht="163.5" customHeight="1">
      <c r="A176" s="72"/>
      <c r="B176" s="677" t="s">
        <v>253</v>
      </c>
      <c r="C176" s="669" t="s">
        <v>46</v>
      </c>
      <c r="D176" s="649" t="s">
        <v>790</v>
      </c>
      <c r="E176" s="678" t="s">
        <v>791</v>
      </c>
      <c r="F176" s="669" t="s">
        <v>792</v>
      </c>
      <c r="G176" s="660" t="s">
        <v>125</v>
      </c>
      <c r="H176" s="414" t="s">
        <v>361</v>
      </c>
      <c r="I176" s="996">
        <v>0.5</v>
      </c>
      <c r="J176" s="997"/>
      <c r="K176" s="639"/>
      <c r="L176" s="997">
        <v>0.5</v>
      </c>
      <c r="M176" s="997"/>
      <c r="N176" s="630"/>
      <c r="O176" s="1246" t="s">
        <v>401</v>
      </c>
      <c r="P176" s="1247"/>
      <c r="Q176" s="1247"/>
      <c r="R176" s="1247"/>
      <c r="S176" s="1247"/>
      <c r="T176" s="1247"/>
      <c r="U176" s="1247"/>
      <c r="V176" s="1247"/>
      <c r="W176" s="1247"/>
      <c r="X176" s="1247"/>
      <c r="Y176" s="1248"/>
      <c r="Z176" s="763" t="s">
        <v>367</v>
      </c>
      <c r="AA176" s="764" t="s">
        <v>367</v>
      </c>
      <c r="AB176" s="764" t="s">
        <v>367</v>
      </c>
      <c r="AC176" s="765" t="s">
        <v>636</v>
      </c>
      <c r="AD176" s="371"/>
      <c r="AE176" s="661" t="s">
        <v>125</v>
      </c>
      <c r="AF176" s="414" t="s">
        <v>361</v>
      </c>
      <c r="AG176" s="996">
        <v>0.5</v>
      </c>
      <c r="AH176" s="997"/>
      <c r="AI176" s="585">
        <v>0.5</v>
      </c>
      <c r="AJ176" s="997">
        <v>0.5</v>
      </c>
      <c r="AK176" s="997"/>
      <c r="AL176" s="630"/>
      <c r="AM176" s="998" t="s">
        <v>793</v>
      </c>
      <c r="AN176" s="999"/>
      <c r="AO176" s="992" t="s">
        <v>794</v>
      </c>
      <c r="AP176" s="989"/>
      <c r="AQ176" s="989"/>
      <c r="AR176" s="989"/>
      <c r="AS176" s="989"/>
      <c r="AT176" s="990"/>
      <c r="AU176" s="991" t="s">
        <v>364</v>
      </c>
      <c r="AV176" s="991"/>
      <c r="AW176" s="991"/>
      <c r="AX176" s="991"/>
      <c r="AY176" s="991"/>
      <c r="AZ176" s="991"/>
      <c r="BA176" s="992"/>
      <c r="BB176" s="659">
        <v>0.5</v>
      </c>
      <c r="BC176" s="657">
        <v>0.5</v>
      </c>
      <c r="BD176" s="657">
        <f t="shared" ref="BD176:BD177" si="12">+BC176/BB176</f>
        <v>1</v>
      </c>
      <c r="BE176" s="590" t="s">
        <v>795</v>
      </c>
      <c r="BF176" s="370"/>
      <c r="BG176" s="785" t="s">
        <v>125</v>
      </c>
      <c r="BH176" s="625" t="s">
        <v>361</v>
      </c>
      <c r="BI176" s="996">
        <v>0.5</v>
      </c>
      <c r="BJ176" s="1208"/>
      <c r="BK176" s="784"/>
      <c r="BL176" s="1208">
        <v>0.5</v>
      </c>
      <c r="BM176" s="1208"/>
      <c r="BN176" s="783"/>
      <c r="BO176" s="2305" t="s">
        <v>1234</v>
      </c>
      <c r="BP176" s="2293"/>
      <c r="BQ176" s="2293" t="s">
        <v>1235</v>
      </c>
      <c r="BR176" s="2293"/>
      <c r="BS176" s="2293"/>
      <c r="BT176" s="2293"/>
      <c r="BU176" s="2293"/>
      <c r="BV176" s="2293"/>
      <c r="BW176" s="2293" t="s">
        <v>1314</v>
      </c>
      <c r="BX176" s="2293"/>
      <c r="BY176" s="2293"/>
      <c r="BZ176" s="2293"/>
      <c r="CA176" s="2293"/>
      <c r="CB176" s="2293"/>
      <c r="CC176" s="2294"/>
      <c r="CD176" s="298"/>
      <c r="CE176" s="2320">
        <v>0.5</v>
      </c>
      <c r="CF176" s="2321">
        <v>0.5</v>
      </c>
      <c r="CG176" s="2321">
        <v>1</v>
      </c>
      <c r="CH176" s="753" t="s">
        <v>1352</v>
      </c>
      <c r="CI176" s="794">
        <v>1</v>
      </c>
      <c r="CJ176" s="621">
        <f>BC176+CF176</f>
        <v>1</v>
      </c>
    </row>
    <row r="177" spans="1:88" s="287" customFormat="1" ht="114.75" customHeight="1" thickBot="1">
      <c r="A177" s="72"/>
      <c r="B177" s="294" t="s">
        <v>259</v>
      </c>
      <c r="C177" s="83" t="s">
        <v>53</v>
      </c>
      <c r="D177" s="402" t="s">
        <v>1270</v>
      </c>
      <c r="E177" s="406" t="s">
        <v>796</v>
      </c>
      <c r="F177" s="83" t="s">
        <v>797</v>
      </c>
      <c r="G177" s="295" t="s">
        <v>29</v>
      </c>
      <c r="H177" s="280" t="s">
        <v>361</v>
      </c>
      <c r="I177" s="403">
        <v>0.34</v>
      </c>
      <c r="J177" s="349">
        <v>0.34</v>
      </c>
      <c r="K177" s="404">
        <v>0.33</v>
      </c>
      <c r="L177" s="281"/>
      <c r="M177" s="404">
        <v>0.33</v>
      </c>
      <c r="N177" s="282"/>
      <c r="O177" s="1249" t="s">
        <v>798</v>
      </c>
      <c r="P177" s="1250"/>
      <c r="Q177" s="1251" t="s">
        <v>799</v>
      </c>
      <c r="R177" s="1252"/>
      <c r="S177" s="1004" t="s">
        <v>364</v>
      </c>
      <c r="T177" s="1079"/>
      <c r="U177" s="1079"/>
      <c r="V177" s="1079"/>
      <c r="W177" s="1079"/>
      <c r="X177" s="1079"/>
      <c r="Y177" s="1253"/>
      <c r="Z177" s="351">
        <v>0.34</v>
      </c>
      <c r="AA177" s="352">
        <v>0.34</v>
      </c>
      <c r="AB177" s="352">
        <v>1</v>
      </c>
      <c r="AC177" s="411" t="s">
        <v>800</v>
      </c>
      <c r="AD177" s="370"/>
      <c r="AE177" s="422" t="s">
        <v>29</v>
      </c>
      <c r="AF177" s="280" t="s">
        <v>361</v>
      </c>
      <c r="AG177" s="403">
        <v>0.34</v>
      </c>
      <c r="AH177" s="365">
        <v>0.34</v>
      </c>
      <c r="AI177" s="404">
        <v>0.33</v>
      </c>
      <c r="AJ177" s="585">
        <v>0.67</v>
      </c>
      <c r="AK177" s="404">
        <v>0.33</v>
      </c>
      <c r="AL177" s="282"/>
      <c r="AM177" s="1000" t="s">
        <v>801</v>
      </c>
      <c r="AN177" s="980"/>
      <c r="AO177" s="1001" t="s">
        <v>802</v>
      </c>
      <c r="AP177" s="1002"/>
      <c r="AQ177" s="1002"/>
      <c r="AR177" s="1002"/>
      <c r="AS177" s="1002"/>
      <c r="AT177" s="1003"/>
      <c r="AU177" s="982" t="s">
        <v>364</v>
      </c>
      <c r="AV177" s="982"/>
      <c r="AW177" s="982"/>
      <c r="AX177" s="982"/>
      <c r="AY177" s="982"/>
      <c r="AZ177" s="982"/>
      <c r="BA177" s="1004"/>
      <c r="BB177" s="442">
        <v>0.33</v>
      </c>
      <c r="BC177" s="757">
        <v>0.33</v>
      </c>
      <c r="BD177" s="757">
        <f t="shared" si="12"/>
        <v>1</v>
      </c>
      <c r="BE177" s="261" t="s">
        <v>803</v>
      </c>
      <c r="BF177" s="370"/>
      <c r="BG177" s="791" t="s">
        <v>29</v>
      </c>
      <c r="BH177" s="280" t="s">
        <v>361</v>
      </c>
      <c r="BI177" s="403">
        <v>0.34</v>
      </c>
      <c r="BJ177" s="365">
        <v>0.34</v>
      </c>
      <c r="BK177" s="404">
        <v>0.33</v>
      </c>
      <c r="BL177" s="281"/>
      <c r="BM177" s="404">
        <v>0.33</v>
      </c>
      <c r="BN177" s="282"/>
      <c r="BO177" s="2308" t="s">
        <v>1236</v>
      </c>
      <c r="BP177" s="2309"/>
      <c r="BQ177" s="2309" t="s">
        <v>1315</v>
      </c>
      <c r="BR177" s="2309"/>
      <c r="BS177" s="2309"/>
      <c r="BT177" s="2309"/>
      <c r="BU177" s="2309"/>
      <c r="BV177" s="2309"/>
      <c r="BW177" s="2309" t="s">
        <v>1237</v>
      </c>
      <c r="BX177" s="2309"/>
      <c r="BY177" s="2309"/>
      <c r="BZ177" s="2309"/>
      <c r="CA177" s="2309"/>
      <c r="CB177" s="2309"/>
      <c r="CC177" s="2310"/>
      <c r="CD177" s="298"/>
      <c r="CE177" s="2322">
        <v>0.33</v>
      </c>
      <c r="CF177" s="2323">
        <v>0.33</v>
      </c>
      <c r="CG177" s="2323">
        <v>1</v>
      </c>
      <c r="CH177" s="2192" t="s">
        <v>1195</v>
      </c>
      <c r="CI177" s="2324">
        <v>1</v>
      </c>
      <c r="CJ177" s="2267">
        <f t="shared" ref="CJ177" si="13">AA177+BC177+CF177</f>
        <v>1</v>
      </c>
    </row>
    <row r="178" spans="1:88" ht="35.1" customHeight="1" thickBot="1">
      <c r="O178" s="1129" t="s">
        <v>482</v>
      </c>
      <c r="P178" s="1129"/>
      <c r="Q178" s="1129"/>
      <c r="R178" s="1129"/>
      <c r="S178" s="1129"/>
      <c r="T178" s="1129"/>
      <c r="U178" s="1129"/>
      <c r="V178" s="1129"/>
      <c r="W178" s="1129"/>
      <c r="X178" s="1129"/>
      <c r="Y178" s="1129"/>
      <c r="Z178" s="350">
        <f>(+Z170+Z171+Z172+Z177)/4</f>
        <v>0.34</v>
      </c>
      <c r="AA178" s="350">
        <f t="shared" ref="AA178:AB178" si="14">(+AA170+AA171+AA172+AA177)/4</f>
        <v>0.255</v>
      </c>
      <c r="AB178" s="350">
        <f t="shared" si="14"/>
        <v>0.75</v>
      </c>
      <c r="AK178" s="262">
        <f>AVERAGE(AK167:AK177)</f>
        <v>0.33</v>
      </c>
      <c r="AL178" s="262" t="e">
        <f>AVERAGE(AL167:AL177)</f>
        <v>#DIV/0!</v>
      </c>
      <c r="AM178" s="1499" t="s">
        <v>482</v>
      </c>
      <c r="AN178" s="1500"/>
      <c r="AO178" s="1500"/>
      <c r="AP178" s="1500"/>
      <c r="AQ178" s="1500"/>
      <c r="AR178" s="1500"/>
      <c r="AS178" s="1500"/>
      <c r="AT178" s="1500"/>
      <c r="AU178" s="1500"/>
      <c r="AV178" s="1500"/>
      <c r="AW178" s="1500"/>
      <c r="AX178" s="1500"/>
      <c r="AY178" s="1500"/>
      <c r="AZ178" s="1500"/>
      <c r="BA178" s="1500"/>
      <c r="BB178" s="1500"/>
      <c r="BC178" s="1500"/>
      <c r="BD178" s="440">
        <f>AVERAGE(BD167:BD177)</f>
        <v>0.91777476255088208</v>
      </c>
      <c r="BW178" s="1551" t="s">
        <v>482</v>
      </c>
      <c r="BX178" s="1551"/>
      <c r="BY178" s="1551"/>
      <c r="BZ178" s="1551"/>
      <c r="CA178" s="1551"/>
      <c r="CB178" s="1551"/>
      <c r="CC178" s="1551"/>
      <c r="CD178" s="1551"/>
      <c r="CE178" s="2154"/>
      <c r="CF178" s="2154"/>
      <c r="CG178" s="2258">
        <f>SUM(CG177+CG176+CG175+CG172+CG171+CG170+CG169+CG168+CG167)/9</f>
        <v>1</v>
      </c>
      <c r="CJ178" s="350">
        <f>AVERAGE(CJ167:CJ177)</f>
        <v>1</v>
      </c>
    </row>
    <row r="179" spans="1:88" ht="18.75" thickBot="1"/>
    <row r="180" spans="1:88" ht="109.5" customHeight="1" thickBot="1">
      <c r="B180" s="78">
        <v>2022</v>
      </c>
      <c r="C180" s="1116" t="s">
        <v>0</v>
      </c>
      <c r="D180" s="1117"/>
      <c r="E180" s="1117"/>
      <c r="F180" s="1117"/>
      <c r="G180" s="1118"/>
      <c r="K180" s="336"/>
      <c r="L180" s="336"/>
      <c r="M180" s="336"/>
      <c r="N180" s="336"/>
      <c r="AC180" s="72"/>
    </row>
    <row r="181" spans="1:88" ht="42" customHeight="1" thickBot="1">
      <c r="B181" s="562" t="s">
        <v>1</v>
      </c>
      <c r="C181" s="1089" t="s">
        <v>2</v>
      </c>
      <c r="D181" s="1090"/>
      <c r="E181" s="1090"/>
      <c r="F181" s="1090"/>
      <c r="G181" s="1091"/>
      <c r="K181" s="263"/>
      <c r="L181" s="263"/>
      <c r="M181" s="263"/>
      <c r="N181" s="263"/>
      <c r="AC181" s="72"/>
    </row>
    <row r="182" spans="1:88" ht="30" customHeight="1">
      <c r="B182" s="562" t="s">
        <v>3</v>
      </c>
      <c r="C182" s="1092">
        <v>2022</v>
      </c>
      <c r="D182" s="1093"/>
      <c r="E182" s="1093"/>
      <c r="F182" s="1093"/>
      <c r="G182" s="1094"/>
      <c r="K182" s="264"/>
      <c r="L182" s="264"/>
      <c r="M182" s="264"/>
      <c r="N182" s="264"/>
      <c r="AC182" s="72"/>
    </row>
    <row r="183" spans="1:88" ht="30" customHeight="1" thickBot="1">
      <c r="B183" s="563" t="s">
        <v>4</v>
      </c>
      <c r="C183" s="1095">
        <v>44592</v>
      </c>
      <c r="D183" s="1096"/>
      <c r="E183" s="1096"/>
      <c r="F183" s="1096"/>
      <c r="G183" s="1097"/>
      <c r="AC183" s="72"/>
    </row>
    <row r="184" spans="1:88" ht="86.25" customHeight="1" thickBot="1">
      <c r="B184" s="271" t="s">
        <v>1172</v>
      </c>
      <c r="C184" s="1098" t="s">
        <v>1177</v>
      </c>
      <c r="D184" s="1099"/>
      <c r="E184" s="1099"/>
      <c r="F184" s="1099"/>
      <c r="G184" s="1100"/>
      <c r="AC184" s="72"/>
    </row>
    <row r="185" spans="1:88" ht="50.25" customHeight="1" thickBot="1">
      <c r="B185" s="1180" t="s">
        <v>804</v>
      </c>
      <c r="C185" s="1181"/>
      <c r="D185" s="1181"/>
      <c r="E185" s="1181"/>
      <c r="F185" s="1181"/>
      <c r="G185" s="1182"/>
      <c r="AC185" s="72"/>
    </row>
    <row r="186" spans="1:88" ht="39.75" customHeight="1">
      <c r="B186" s="337" t="s">
        <v>159</v>
      </c>
      <c r="C186" s="1101" t="s">
        <v>805</v>
      </c>
      <c r="D186" s="1102"/>
      <c r="E186" s="1102"/>
      <c r="F186" s="1102"/>
      <c r="G186" s="1103"/>
      <c r="AC186" s="72"/>
    </row>
    <row r="187" spans="1:88" ht="47.25" customHeight="1">
      <c r="B187" s="563" t="s">
        <v>12</v>
      </c>
      <c r="C187" s="1104" t="s">
        <v>806</v>
      </c>
      <c r="D187" s="1105"/>
      <c r="E187" s="1105"/>
      <c r="F187" s="1105"/>
      <c r="G187" s="1106"/>
      <c r="AC187" s="72"/>
    </row>
    <row r="188" spans="1:88" ht="63.75" customHeight="1">
      <c r="B188" s="679" t="s">
        <v>323</v>
      </c>
      <c r="C188" s="1107" t="s">
        <v>64</v>
      </c>
      <c r="D188" s="1108"/>
      <c r="E188" s="1108"/>
      <c r="F188" s="1108"/>
      <c r="G188" s="1109"/>
      <c r="AC188" s="72"/>
    </row>
    <row r="189" spans="1:88" ht="30" customHeight="1" thickBot="1">
      <c r="B189" s="680" t="s">
        <v>807</v>
      </c>
      <c r="C189" s="1110" t="s">
        <v>808</v>
      </c>
      <c r="D189" s="1111"/>
      <c r="E189" s="1111"/>
      <c r="F189" s="1111"/>
      <c r="G189" s="1112"/>
      <c r="AC189" s="72"/>
    </row>
    <row r="190" spans="1:88" ht="51" customHeight="1" thickBot="1">
      <c r="B190" s="1120"/>
      <c r="C190" s="1120"/>
      <c r="D190" s="1120"/>
      <c r="E190" s="1120"/>
      <c r="F190" s="1120"/>
      <c r="G190" s="1120"/>
      <c r="H190" s="80"/>
      <c r="I190" s="976" t="s">
        <v>338</v>
      </c>
      <c r="J190" s="977"/>
      <c r="K190" s="977"/>
      <c r="L190" s="977"/>
      <c r="M190" s="977"/>
      <c r="N190" s="977"/>
      <c r="O190" s="977"/>
      <c r="P190" s="977"/>
      <c r="Q190" s="977"/>
      <c r="R190" s="977"/>
      <c r="S190" s="977"/>
      <c r="T190" s="977"/>
      <c r="U190" s="977"/>
      <c r="V190" s="977"/>
      <c r="W190" s="977"/>
      <c r="X190" s="977"/>
      <c r="Y190" s="978"/>
      <c r="Z190" s="1021" t="s">
        <v>339</v>
      </c>
      <c r="AA190" s="1022"/>
      <c r="AB190" s="1022"/>
      <c r="AC190" s="1023"/>
      <c r="AE190" s="398"/>
      <c r="AF190" s="399"/>
      <c r="AG190" s="976" t="s">
        <v>340</v>
      </c>
      <c r="AH190" s="977"/>
      <c r="AI190" s="977"/>
      <c r="AJ190" s="977"/>
      <c r="AK190" s="977"/>
      <c r="AL190" s="977"/>
      <c r="AM190" s="977"/>
      <c r="AN190" s="977"/>
      <c r="AO190" s="977"/>
      <c r="AP190" s="977"/>
      <c r="AQ190" s="977"/>
      <c r="AR190" s="977"/>
      <c r="AS190" s="977"/>
      <c r="AT190" s="977"/>
      <c r="AU190" s="977"/>
      <c r="AV190" s="977"/>
      <c r="AW190" s="977"/>
      <c r="AX190" s="977"/>
      <c r="AY190" s="977"/>
      <c r="AZ190" s="977"/>
      <c r="BA190" s="978"/>
      <c r="BB190" s="1021" t="s">
        <v>341</v>
      </c>
      <c r="BC190" s="1022"/>
      <c r="BD190" s="1022"/>
      <c r="BE190" s="1023"/>
      <c r="BF190" s="373"/>
      <c r="BG190" s="1024" t="s">
        <v>1147</v>
      </c>
      <c r="BH190" s="1025"/>
      <c r="BI190" s="1025"/>
      <c r="BJ190" s="1025"/>
      <c r="BK190" s="1025"/>
      <c r="BL190" s="1025"/>
      <c r="BM190" s="1025"/>
      <c r="BN190" s="1025"/>
      <c r="BO190" s="1025"/>
      <c r="BP190" s="1025"/>
      <c r="BQ190" s="1025"/>
      <c r="BR190" s="1025"/>
      <c r="BS190" s="1025"/>
      <c r="BT190" s="1025"/>
      <c r="BU190" s="1025"/>
      <c r="BV190" s="1025"/>
      <c r="BW190" s="1025"/>
      <c r="BX190" s="1025"/>
      <c r="BY190" s="1025"/>
      <c r="BZ190" s="1025"/>
      <c r="CA190" s="1025"/>
      <c r="CB190" s="1025"/>
      <c r="CC190" s="1544"/>
      <c r="CE190" s="1021" t="s">
        <v>1150</v>
      </c>
      <c r="CF190" s="1022"/>
      <c r="CG190" s="1022"/>
      <c r="CH190" s="1023"/>
    </row>
    <row r="191" spans="1:88" ht="57.75" customHeight="1">
      <c r="B191" s="1030" t="s">
        <v>18</v>
      </c>
      <c r="C191" s="1031" t="s">
        <v>19</v>
      </c>
      <c r="D191" s="1031"/>
      <c r="E191" s="1031" t="s">
        <v>21</v>
      </c>
      <c r="F191" s="1031" t="s">
        <v>22</v>
      </c>
      <c r="G191" s="1031" t="s">
        <v>23</v>
      </c>
      <c r="H191" s="1123" t="s">
        <v>342</v>
      </c>
      <c r="I191" s="1030" t="s">
        <v>343</v>
      </c>
      <c r="J191" s="1031"/>
      <c r="K191" s="1031"/>
      <c r="L191" s="1031"/>
      <c r="M191" s="1031"/>
      <c r="N191" s="1032"/>
      <c r="O191" s="1033" t="s">
        <v>344</v>
      </c>
      <c r="P191" s="1034"/>
      <c r="Q191" s="1125" t="s">
        <v>345</v>
      </c>
      <c r="R191" s="1126"/>
      <c r="S191" s="1034" t="s">
        <v>346</v>
      </c>
      <c r="T191" s="1034"/>
      <c r="U191" s="1034"/>
      <c r="V191" s="1034"/>
      <c r="W191" s="1034"/>
      <c r="X191" s="1034"/>
      <c r="Y191" s="1037"/>
      <c r="Z191" s="1535" t="s">
        <v>347</v>
      </c>
      <c r="AA191" s="1289"/>
      <c r="AB191" s="1041" t="s">
        <v>348</v>
      </c>
      <c r="AC191" s="1212" t="s">
        <v>349</v>
      </c>
      <c r="AE191" s="1306" t="s">
        <v>23</v>
      </c>
      <c r="AF191" s="1310" t="s">
        <v>342</v>
      </c>
      <c r="AG191" s="958" t="s">
        <v>343</v>
      </c>
      <c r="AH191" s="959"/>
      <c r="AI191" s="959"/>
      <c r="AJ191" s="959"/>
      <c r="AK191" s="959"/>
      <c r="AL191" s="960"/>
      <c r="AM191" s="961" t="s">
        <v>344</v>
      </c>
      <c r="AN191" s="962"/>
      <c r="AO191" s="965" t="s">
        <v>345</v>
      </c>
      <c r="AP191" s="966"/>
      <c r="AQ191" s="966"/>
      <c r="AR191" s="966"/>
      <c r="AS191" s="966"/>
      <c r="AT191" s="967"/>
      <c r="AU191" s="962" t="s">
        <v>346</v>
      </c>
      <c r="AV191" s="962"/>
      <c r="AW191" s="962"/>
      <c r="AX191" s="962"/>
      <c r="AY191" s="962"/>
      <c r="AZ191" s="962"/>
      <c r="BA191" s="971"/>
      <c r="BB191" s="1039" t="s">
        <v>350</v>
      </c>
      <c r="BC191" s="1040"/>
      <c r="BD191" s="1305" t="s">
        <v>348</v>
      </c>
      <c r="BE191" s="1042" t="s">
        <v>349</v>
      </c>
      <c r="BF191" s="369"/>
      <c r="BG191" s="1217" t="s">
        <v>23</v>
      </c>
      <c r="BH191" s="1546" t="s">
        <v>342</v>
      </c>
      <c r="BI191" s="1030" t="s">
        <v>343</v>
      </c>
      <c r="BJ191" s="1031"/>
      <c r="BK191" s="1031"/>
      <c r="BL191" s="1031"/>
      <c r="BM191" s="1031"/>
      <c r="BN191" s="1032"/>
      <c r="BO191" s="1033" t="s">
        <v>344</v>
      </c>
      <c r="BP191" s="2233"/>
      <c r="BQ191" s="2233" t="s">
        <v>345</v>
      </c>
      <c r="BR191" s="2233"/>
      <c r="BS191" s="2233"/>
      <c r="BT191" s="2233"/>
      <c r="BU191" s="2233"/>
      <c r="BV191" s="2233"/>
      <c r="BW191" s="2233" t="s">
        <v>346</v>
      </c>
      <c r="BX191" s="2233"/>
      <c r="BY191" s="2233"/>
      <c r="BZ191" s="2233"/>
      <c r="CA191" s="2233"/>
      <c r="CB191" s="2233"/>
      <c r="CC191" s="1037"/>
      <c r="CE191" s="2311" t="s">
        <v>351</v>
      </c>
      <c r="CF191" s="2312"/>
      <c r="CG191" s="2313" t="s">
        <v>348</v>
      </c>
      <c r="CH191" s="2313" t="s">
        <v>349</v>
      </c>
      <c r="CI191" s="2312" t="s">
        <v>352</v>
      </c>
      <c r="CJ191" s="2314"/>
    </row>
    <row r="192" spans="1:88" ht="57.75" customHeight="1" thickBot="1">
      <c r="B192" s="1121"/>
      <c r="C192" s="1122"/>
      <c r="D192" s="1122"/>
      <c r="E192" s="1122"/>
      <c r="F192" s="1122"/>
      <c r="G192" s="1122"/>
      <c r="H192" s="1124"/>
      <c r="I192" s="973" t="s">
        <v>353</v>
      </c>
      <c r="J192" s="974"/>
      <c r="K192" s="974"/>
      <c r="L192" s="974" t="s">
        <v>354</v>
      </c>
      <c r="M192" s="974"/>
      <c r="N192" s="975"/>
      <c r="O192" s="1035"/>
      <c r="P192" s="1036"/>
      <c r="Q192" s="1127"/>
      <c r="R192" s="1128"/>
      <c r="S192" s="1036"/>
      <c r="T192" s="1036"/>
      <c r="U192" s="1036"/>
      <c r="V192" s="1036"/>
      <c r="W192" s="1036"/>
      <c r="X192" s="1036"/>
      <c r="Y192" s="1038"/>
      <c r="Z192" s="681" t="s">
        <v>355</v>
      </c>
      <c r="AA192" s="619" t="s">
        <v>356</v>
      </c>
      <c r="AB192" s="1130"/>
      <c r="AC192" s="1213"/>
      <c r="AE192" s="1307"/>
      <c r="AF192" s="1311"/>
      <c r="AG192" s="973" t="s">
        <v>353</v>
      </c>
      <c r="AH192" s="974"/>
      <c r="AI192" s="974"/>
      <c r="AJ192" s="974" t="s">
        <v>354</v>
      </c>
      <c r="AK192" s="974"/>
      <c r="AL192" s="975"/>
      <c r="AM192" s="963"/>
      <c r="AN192" s="964"/>
      <c r="AO192" s="968"/>
      <c r="AP192" s="969"/>
      <c r="AQ192" s="969"/>
      <c r="AR192" s="969"/>
      <c r="AS192" s="969"/>
      <c r="AT192" s="970"/>
      <c r="AU192" s="964"/>
      <c r="AV192" s="964"/>
      <c r="AW192" s="964"/>
      <c r="AX192" s="964"/>
      <c r="AY192" s="964"/>
      <c r="AZ192" s="964"/>
      <c r="BA192" s="972"/>
      <c r="BB192" s="401" t="s">
        <v>355</v>
      </c>
      <c r="BC192" s="347" t="s">
        <v>356</v>
      </c>
      <c r="BD192" s="1221"/>
      <c r="BE192" s="1043"/>
      <c r="BF192" s="369"/>
      <c r="BG192" s="1545"/>
      <c r="BH192" s="1311"/>
      <c r="BI192" s="973" t="s">
        <v>353</v>
      </c>
      <c r="BJ192" s="974"/>
      <c r="BK192" s="974"/>
      <c r="BL192" s="974" t="s">
        <v>354</v>
      </c>
      <c r="BM192" s="974"/>
      <c r="BN192" s="975"/>
      <c r="BO192" s="2282"/>
      <c r="BP192" s="2238"/>
      <c r="BQ192" s="2238"/>
      <c r="BR192" s="2238"/>
      <c r="BS192" s="2238"/>
      <c r="BT192" s="2238"/>
      <c r="BU192" s="2238"/>
      <c r="BV192" s="2238"/>
      <c r="BW192" s="2238"/>
      <c r="BX192" s="2238"/>
      <c r="BY192" s="2238"/>
      <c r="BZ192" s="2238"/>
      <c r="CA192" s="2238"/>
      <c r="CB192" s="2238"/>
      <c r="CC192" s="2239"/>
      <c r="CE192" s="2315" t="s">
        <v>355</v>
      </c>
      <c r="CF192" s="2316" t="s">
        <v>356</v>
      </c>
      <c r="CG192" s="2317"/>
      <c r="CH192" s="2317"/>
      <c r="CI192" s="2318" t="s">
        <v>357</v>
      </c>
      <c r="CJ192" s="2319" t="s">
        <v>1151</v>
      </c>
    </row>
    <row r="193" spans="2:88" ht="84.75" customHeight="1">
      <c r="B193" s="2325" t="s">
        <v>809</v>
      </c>
      <c r="C193" s="1134" t="s">
        <v>810</v>
      </c>
      <c r="D193" s="1134"/>
      <c r="E193" s="343" t="s">
        <v>811</v>
      </c>
      <c r="F193" s="443" t="s">
        <v>812</v>
      </c>
      <c r="G193" s="338" t="s">
        <v>117</v>
      </c>
      <c r="H193" s="414" t="s">
        <v>361</v>
      </c>
      <c r="I193" s="1012">
        <v>1</v>
      </c>
      <c r="J193" s="1013"/>
      <c r="K193" s="1013"/>
      <c r="L193" s="1135">
        <v>0.33</v>
      </c>
      <c r="M193" s="1135"/>
      <c r="N193" s="1136"/>
      <c r="O193" s="1063" t="s">
        <v>813</v>
      </c>
      <c r="P193" s="1081"/>
      <c r="Q193" s="1082" t="s">
        <v>814</v>
      </c>
      <c r="R193" s="1083"/>
      <c r="S193" s="991" t="s">
        <v>364</v>
      </c>
      <c r="T193" s="991"/>
      <c r="U193" s="991"/>
      <c r="V193" s="991"/>
      <c r="W193" s="991"/>
      <c r="X193" s="991"/>
      <c r="Y193" s="957"/>
      <c r="Z193" s="574">
        <v>1</v>
      </c>
      <c r="AA193" s="575">
        <v>1</v>
      </c>
      <c r="AB193" s="575">
        <v>1</v>
      </c>
      <c r="AC193" s="576" t="s">
        <v>815</v>
      </c>
      <c r="AD193" s="370"/>
      <c r="AE193" s="423" t="s">
        <v>117</v>
      </c>
      <c r="AF193" s="776" t="s">
        <v>361</v>
      </c>
      <c r="AG193" s="949">
        <v>1</v>
      </c>
      <c r="AH193" s="949"/>
      <c r="AI193" s="949"/>
      <c r="AJ193" s="950">
        <v>1</v>
      </c>
      <c r="AK193" s="950"/>
      <c r="AL193" s="950"/>
      <c r="AM193" s="951" t="s">
        <v>366</v>
      </c>
      <c r="AN193" s="951"/>
      <c r="AO193" s="951"/>
      <c r="AP193" s="951"/>
      <c r="AQ193" s="951"/>
      <c r="AR193" s="951"/>
      <c r="AS193" s="951"/>
      <c r="AT193" s="951"/>
      <c r="AU193" s="951"/>
      <c r="AV193" s="951"/>
      <c r="AW193" s="951"/>
      <c r="AX193" s="951"/>
      <c r="AY193" s="951"/>
      <c r="AZ193" s="951"/>
      <c r="BA193" s="952"/>
      <c r="BB193" s="259" t="s">
        <v>367</v>
      </c>
      <c r="BC193" s="768" t="s">
        <v>367</v>
      </c>
      <c r="BD193" s="768" t="s">
        <v>367</v>
      </c>
      <c r="BE193" s="777" t="s">
        <v>368</v>
      </c>
      <c r="BF193" s="371"/>
      <c r="BG193" s="742" t="s">
        <v>117</v>
      </c>
      <c r="BH193" s="625" t="s">
        <v>361</v>
      </c>
      <c r="BI193" s="1012">
        <v>1</v>
      </c>
      <c r="BJ193" s="1013"/>
      <c r="BK193" s="1013"/>
      <c r="BL193" s="1559">
        <v>1</v>
      </c>
      <c r="BM193" s="1560"/>
      <c r="BN193" s="1561"/>
      <c r="BO193" s="2329" t="s">
        <v>366</v>
      </c>
      <c r="BP193" s="2152"/>
      <c r="BQ193" s="2152"/>
      <c r="BR193" s="2152"/>
      <c r="BS193" s="2152"/>
      <c r="BT193" s="2152"/>
      <c r="BU193" s="2152"/>
      <c r="BV193" s="2152"/>
      <c r="BW193" s="2152"/>
      <c r="BX193" s="2152"/>
      <c r="BY193" s="2152"/>
      <c r="BZ193" s="2152"/>
      <c r="CA193" s="2152"/>
      <c r="CB193" s="2152"/>
      <c r="CC193" s="2169"/>
      <c r="CE193" s="750" t="s">
        <v>367</v>
      </c>
      <c r="CF193" s="751" t="s">
        <v>367</v>
      </c>
      <c r="CG193" s="751" t="s">
        <v>367</v>
      </c>
      <c r="CH193" s="792" t="s">
        <v>368</v>
      </c>
      <c r="CI193" s="794">
        <v>1</v>
      </c>
      <c r="CJ193" s="621">
        <f>AA193</f>
        <v>1</v>
      </c>
    </row>
    <row r="194" spans="2:88" ht="78.75" customHeight="1">
      <c r="B194" s="2326" t="s">
        <v>816</v>
      </c>
      <c r="C194" s="1088" t="s">
        <v>817</v>
      </c>
      <c r="D194" s="1088"/>
      <c r="E194" s="674" t="s">
        <v>818</v>
      </c>
      <c r="F194" s="682" t="s">
        <v>812</v>
      </c>
      <c r="G194" s="683" t="s">
        <v>819</v>
      </c>
      <c r="H194" s="414" t="s">
        <v>361</v>
      </c>
      <c r="I194" s="996">
        <v>0.5</v>
      </c>
      <c r="J194" s="997"/>
      <c r="K194" s="652">
        <v>0.25</v>
      </c>
      <c r="L194" s="997">
        <v>0.5</v>
      </c>
      <c r="M194" s="997"/>
      <c r="N194" s="652">
        <v>0.25</v>
      </c>
      <c r="O194" s="1063" t="s">
        <v>820</v>
      </c>
      <c r="P194" s="1081"/>
      <c r="Q194" s="1082" t="s">
        <v>821</v>
      </c>
      <c r="R194" s="1083"/>
      <c r="S194" s="991" t="s">
        <v>364</v>
      </c>
      <c r="T194" s="991"/>
      <c r="U194" s="991"/>
      <c r="V194" s="991"/>
      <c r="W194" s="991"/>
      <c r="X194" s="991"/>
      <c r="Y194" s="957"/>
      <c r="Z194" s="574">
        <v>0.5</v>
      </c>
      <c r="AA194" s="575">
        <v>0.5</v>
      </c>
      <c r="AB194" s="575">
        <v>1</v>
      </c>
      <c r="AC194" s="576" t="s">
        <v>822</v>
      </c>
      <c r="AD194" s="370"/>
      <c r="AE194" s="684" t="s">
        <v>819</v>
      </c>
      <c r="AF194" s="778" t="s">
        <v>361</v>
      </c>
      <c r="AG194" s="953">
        <v>0.5</v>
      </c>
      <c r="AH194" s="953"/>
      <c r="AI194" s="738">
        <v>0.5</v>
      </c>
      <c r="AJ194" s="953">
        <v>0.5</v>
      </c>
      <c r="AK194" s="953"/>
      <c r="AL194" s="738">
        <v>1</v>
      </c>
      <c r="AM194" s="954" t="s">
        <v>823</v>
      </c>
      <c r="AN194" s="955"/>
      <c r="AO194" s="954" t="s">
        <v>821</v>
      </c>
      <c r="AP194" s="955"/>
      <c r="AQ194" s="955"/>
      <c r="AR194" s="955"/>
      <c r="AS194" s="955"/>
      <c r="AT194" s="955"/>
      <c r="AU194" s="956" t="s">
        <v>614</v>
      </c>
      <c r="AV194" s="956"/>
      <c r="AW194" s="956"/>
      <c r="AX194" s="956"/>
      <c r="AY194" s="956"/>
      <c r="AZ194" s="956"/>
      <c r="BA194" s="957"/>
      <c r="BB194" s="654">
        <v>0.5</v>
      </c>
      <c r="BC194" s="760">
        <v>0.5</v>
      </c>
      <c r="BD194" s="758">
        <f t="shared" ref="BD194" si="15">+BC194/BB194</f>
        <v>1</v>
      </c>
      <c r="BE194" s="770" t="s">
        <v>824</v>
      </c>
      <c r="BF194" s="424"/>
      <c r="BG194" s="684" t="s">
        <v>819</v>
      </c>
      <c r="BH194" s="625" t="s">
        <v>361</v>
      </c>
      <c r="BI194" s="996">
        <v>0.5</v>
      </c>
      <c r="BJ194" s="1208"/>
      <c r="BK194" s="782">
        <v>0.5</v>
      </c>
      <c r="BL194" s="1208">
        <v>0.5</v>
      </c>
      <c r="BM194" s="1208"/>
      <c r="BN194" s="783"/>
      <c r="BO194" s="2329" t="s">
        <v>366</v>
      </c>
      <c r="BP194" s="2152"/>
      <c r="BQ194" s="2152"/>
      <c r="BR194" s="2152"/>
      <c r="BS194" s="2152"/>
      <c r="BT194" s="2152"/>
      <c r="BU194" s="2152"/>
      <c r="BV194" s="2152"/>
      <c r="BW194" s="2152"/>
      <c r="BX194" s="2152"/>
      <c r="BY194" s="2152"/>
      <c r="BZ194" s="2152"/>
      <c r="CA194" s="2152"/>
      <c r="CB194" s="2152"/>
      <c r="CC194" s="2169"/>
      <c r="CE194" s="750" t="s">
        <v>367</v>
      </c>
      <c r="CF194" s="751" t="s">
        <v>367</v>
      </c>
      <c r="CG194" s="751" t="s">
        <v>367</v>
      </c>
      <c r="CH194" s="792" t="s">
        <v>1170</v>
      </c>
      <c r="CI194" s="794">
        <v>1</v>
      </c>
      <c r="CJ194" s="621">
        <f>AA194+BC194</f>
        <v>1</v>
      </c>
    </row>
    <row r="195" spans="2:88" ht="177" customHeight="1">
      <c r="B195" s="2326" t="s">
        <v>825</v>
      </c>
      <c r="C195" s="1088" t="s">
        <v>826</v>
      </c>
      <c r="D195" s="1088"/>
      <c r="E195" s="685" t="s">
        <v>827</v>
      </c>
      <c r="F195" s="643" t="s">
        <v>812</v>
      </c>
      <c r="G195" s="686" t="s">
        <v>194</v>
      </c>
      <c r="H195" s="414" t="s">
        <v>361</v>
      </c>
      <c r="I195" s="996">
        <v>1</v>
      </c>
      <c r="J195" s="997"/>
      <c r="K195" s="997"/>
      <c r="L195" s="1084" t="s">
        <v>367</v>
      </c>
      <c r="M195" s="1084"/>
      <c r="N195" s="1085"/>
      <c r="O195" s="1131" t="s">
        <v>401</v>
      </c>
      <c r="P195" s="1132"/>
      <c r="Q195" s="1132"/>
      <c r="R195" s="1132"/>
      <c r="S195" s="1132"/>
      <c r="T195" s="1132"/>
      <c r="U195" s="1132"/>
      <c r="V195" s="1132"/>
      <c r="W195" s="1132"/>
      <c r="X195" s="1132"/>
      <c r="Y195" s="1133"/>
      <c r="Z195" s="750" t="s">
        <v>367</v>
      </c>
      <c r="AA195" s="769" t="s">
        <v>367</v>
      </c>
      <c r="AB195" s="769" t="s">
        <v>367</v>
      </c>
      <c r="AC195" s="770" t="s">
        <v>828</v>
      </c>
      <c r="AD195" s="424"/>
      <c r="AE195" s="687" t="s">
        <v>194</v>
      </c>
      <c r="AF195" s="778" t="s">
        <v>361</v>
      </c>
      <c r="AG195" s="953">
        <v>1</v>
      </c>
      <c r="AH195" s="953"/>
      <c r="AI195" s="953"/>
      <c r="AJ195" s="984"/>
      <c r="AK195" s="984"/>
      <c r="AL195" s="984"/>
      <c r="AM195" s="985" t="s">
        <v>715</v>
      </c>
      <c r="AN195" s="985"/>
      <c r="AO195" s="985"/>
      <c r="AP195" s="985"/>
      <c r="AQ195" s="985"/>
      <c r="AR195" s="985"/>
      <c r="AS195" s="985"/>
      <c r="AT195" s="985"/>
      <c r="AU195" s="985"/>
      <c r="AV195" s="985"/>
      <c r="AW195" s="985"/>
      <c r="AX195" s="985"/>
      <c r="AY195" s="985"/>
      <c r="AZ195" s="985"/>
      <c r="BA195" s="986"/>
      <c r="BB195" s="772" t="s">
        <v>367</v>
      </c>
      <c r="BC195" s="773" t="s">
        <v>367</v>
      </c>
      <c r="BD195" s="759" t="s">
        <v>367</v>
      </c>
      <c r="BE195" s="597" t="s">
        <v>674</v>
      </c>
      <c r="BF195" s="371"/>
      <c r="BG195" s="687" t="s">
        <v>194</v>
      </c>
      <c r="BH195" s="625" t="s">
        <v>361</v>
      </c>
      <c r="BI195" s="996">
        <v>1</v>
      </c>
      <c r="BJ195" s="1208"/>
      <c r="BK195" s="1208"/>
      <c r="BL195" s="1209"/>
      <c r="BM195" s="1209"/>
      <c r="BN195" s="1085"/>
      <c r="BO195" s="2295" t="s">
        <v>1217</v>
      </c>
      <c r="BP195" s="2293"/>
      <c r="BQ195" s="2293" t="s">
        <v>1316</v>
      </c>
      <c r="BR195" s="2293"/>
      <c r="BS195" s="2293"/>
      <c r="BT195" s="2293"/>
      <c r="BU195" s="2293"/>
      <c r="BV195" s="2293"/>
      <c r="BW195" s="2296" t="s">
        <v>1317</v>
      </c>
      <c r="BX195" s="2296"/>
      <c r="BY195" s="2296"/>
      <c r="BZ195" s="2296"/>
      <c r="CA195" s="2296"/>
      <c r="CB195" s="2296"/>
      <c r="CC195" s="2306"/>
      <c r="CE195" s="750">
        <v>1</v>
      </c>
      <c r="CF195" s="769">
        <v>1</v>
      </c>
      <c r="CG195" s="769">
        <v>1</v>
      </c>
      <c r="CH195" s="793" t="s">
        <v>1190</v>
      </c>
      <c r="CI195" s="794">
        <v>1</v>
      </c>
      <c r="CJ195" s="621">
        <f>CF195</f>
        <v>1</v>
      </c>
    </row>
    <row r="196" spans="2:88" ht="177" customHeight="1">
      <c r="B196" s="2327" t="s">
        <v>829</v>
      </c>
      <c r="C196" s="1088" t="s">
        <v>830</v>
      </c>
      <c r="D196" s="1088"/>
      <c r="E196" s="2110" t="s">
        <v>831</v>
      </c>
      <c r="F196" s="682" t="s">
        <v>812</v>
      </c>
      <c r="G196" s="683" t="s">
        <v>714</v>
      </c>
      <c r="H196" s="414" t="s">
        <v>361</v>
      </c>
      <c r="I196" s="996">
        <v>1</v>
      </c>
      <c r="J196" s="997"/>
      <c r="K196" s="997"/>
      <c r="L196" s="1084" t="s">
        <v>367</v>
      </c>
      <c r="M196" s="1084"/>
      <c r="N196" s="1085"/>
      <c r="O196" s="1131" t="s">
        <v>401</v>
      </c>
      <c r="P196" s="1132"/>
      <c r="Q196" s="1132"/>
      <c r="R196" s="1132"/>
      <c r="S196" s="1132"/>
      <c r="T196" s="1132"/>
      <c r="U196" s="1132"/>
      <c r="V196" s="1132"/>
      <c r="W196" s="1132"/>
      <c r="X196" s="1132"/>
      <c r="Y196" s="1133"/>
      <c r="Z196" s="750" t="s">
        <v>367</v>
      </c>
      <c r="AA196" s="769" t="s">
        <v>367</v>
      </c>
      <c r="AB196" s="769" t="s">
        <v>367</v>
      </c>
      <c r="AC196" s="770" t="s">
        <v>828</v>
      </c>
      <c r="AD196" s="424"/>
      <c r="AE196" s="684" t="s">
        <v>714</v>
      </c>
      <c r="AF196" s="778" t="s">
        <v>361</v>
      </c>
      <c r="AG196" s="953">
        <v>1</v>
      </c>
      <c r="AH196" s="953"/>
      <c r="AI196" s="953"/>
      <c r="AJ196" s="984"/>
      <c r="AK196" s="984"/>
      <c r="AL196" s="984"/>
      <c r="AM196" s="985" t="s">
        <v>715</v>
      </c>
      <c r="AN196" s="985"/>
      <c r="AO196" s="985"/>
      <c r="AP196" s="985"/>
      <c r="AQ196" s="985"/>
      <c r="AR196" s="985"/>
      <c r="AS196" s="985"/>
      <c r="AT196" s="985"/>
      <c r="AU196" s="985"/>
      <c r="AV196" s="985"/>
      <c r="AW196" s="985"/>
      <c r="AX196" s="985"/>
      <c r="AY196" s="985"/>
      <c r="AZ196" s="985"/>
      <c r="BA196" s="986"/>
      <c r="BB196" s="574" t="s">
        <v>367</v>
      </c>
      <c r="BC196" s="759" t="s">
        <v>367</v>
      </c>
      <c r="BD196" s="759" t="s">
        <v>367</v>
      </c>
      <c r="BE196" s="597" t="s">
        <v>674</v>
      </c>
      <c r="BF196" s="371"/>
      <c r="BG196" s="684" t="s">
        <v>714</v>
      </c>
      <c r="BH196" s="625" t="s">
        <v>361</v>
      </c>
      <c r="BI196" s="996">
        <v>1</v>
      </c>
      <c r="BJ196" s="1208"/>
      <c r="BK196" s="1208"/>
      <c r="BL196" s="1209"/>
      <c r="BM196" s="1209"/>
      <c r="BN196" s="1085"/>
      <c r="BO196" s="2295" t="s">
        <v>1318</v>
      </c>
      <c r="BP196" s="2293"/>
      <c r="BQ196" s="2293" t="s">
        <v>1218</v>
      </c>
      <c r="BR196" s="2293"/>
      <c r="BS196" s="2293"/>
      <c r="BT196" s="2293"/>
      <c r="BU196" s="2293"/>
      <c r="BV196" s="2293"/>
      <c r="BW196" s="2296" t="s">
        <v>1219</v>
      </c>
      <c r="BX196" s="2296"/>
      <c r="BY196" s="2296"/>
      <c r="BZ196" s="2296"/>
      <c r="CA196" s="2296"/>
      <c r="CB196" s="2296"/>
      <c r="CC196" s="2306"/>
      <c r="CE196" s="750">
        <v>1</v>
      </c>
      <c r="CF196" s="769">
        <v>0.5</v>
      </c>
      <c r="CG196" s="769">
        <f>CF196/CE196</f>
        <v>0.5</v>
      </c>
      <c r="CH196" s="793" t="s">
        <v>1254</v>
      </c>
      <c r="CI196" s="794">
        <v>1</v>
      </c>
      <c r="CJ196" s="796">
        <f>CF196</f>
        <v>0.5</v>
      </c>
    </row>
    <row r="197" spans="2:88" ht="184.5" customHeight="1">
      <c r="B197" s="2327"/>
      <c r="C197" s="1088"/>
      <c r="D197" s="1088"/>
      <c r="E197" s="674" t="s">
        <v>832</v>
      </c>
      <c r="F197" s="682" t="s">
        <v>812</v>
      </c>
      <c r="G197" s="683" t="s">
        <v>125</v>
      </c>
      <c r="H197" s="414" t="s">
        <v>361</v>
      </c>
      <c r="I197" s="996">
        <v>0.5</v>
      </c>
      <c r="J197" s="997"/>
      <c r="K197" s="639" t="s">
        <v>367</v>
      </c>
      <c r="L197" s="997">
        <v>0.5</v>
      </c>
      <c r="M197" s="997"/>
      <c r="N197" s="630" t="s">
        <v>367</v>
      </c>
      <c r="O197" s="1131" t="s">
        <v>401</v>
      </c>
      <c r="P197" s="1132"/>
      <c r="Q197" s="1132"/>
      <c r="R197" s="1132"/>
      <c r="S197" s="1132"/>
      <c r="T197" s="1132"/>
      <c r="U197" s="1132"/>
      <c r="V197" s="1132"/>
      <c r="W197" s="1132"/>
      <c r="X197" s="1132"/>
      <c r="Y197" s="1133"/>
      <c r="Z197" s="750" t="s">
        <v>367</v>
      </c>
      <c r="AA197" s="769" t="s">
        <v>367</v>
      </c>
      <c r="AB197" s="769" t="s">
        <v>367</v>
      </c>
      <c r="AC197" s="770" t="s">
        <v>828</v>
      </c>
      <c r="AD197" s="424"/>
      <c r="AE197" s="684" t="s">
        <v>125</v>
      </c>
      <c r="AF197" s="778" t="s">
        <v>361</v>
      </c>
      <c r="AG197" s="953">
        <v>0.5</v>
      </c>
      <c r="AH197" s="953"/>
      <c r="AI197" s="738">
        <v>0.5</v>
      </c>
      <c r="AJ197" s="953">
        <v>0.5</v>
      </c>
      <c r="AK197" s="953"/>
      <c r="AL197" s="738">
        <v>1</v>
      </c>
      <c r="AM197" s="954" t="s">
        <v>833</v>
      </c>
      <c r="AN197" s="955"/>
      <c r="AO197" s="956" t="s">
        <v>834</v>
      </c>
      <c r="AP197" s="956"/>
      <c r="AQ197" s="956"/>
      <c r="AR197" s="956"/>
      <c r="AS197" s="956"/>
      <c r="AT197" s="956"/>
      <c r="AU197" s="956" t="s">
        <v>364</v>
      </c>
      <c r="AV197" s="956"/>
      <c r="AW197" s="956"/>
      <c r="AX197" s="956"/>
      <c r="AY197" s="956"/>
      <c r="AZ197" s="956"/>
      <c r="BA197" s="957"/>
      <c r="BB197" s="654">
        <v>0.5</v>
      </c>
      <c r="BC197" s="760">
        <v>0.25</v>
      </c>
      <c r="BD197" s="758">
        <f t="shared" ref="BD197:BD198" si="16">+BC197/BB197</f>
        <v>0.5</v>
      </c>
      <c r="BE197" s="770" t="s">
        <v>835</v>
      </c>
      <c r="BF197" s="424"/>
      <c r="BG197" s="684" t="s">
        <v>125</v>
      </c>
      <c r="BH197" s="625" t="s">
        <v>361</v>
      </c>
      <c r="BI197" s="996">
        <v>0.5</v>
      </c>
      <c r="BJ197" s="1208"/>
      <c r="BK197" s="784"/>
      <c r="BL197" s="1208">
        <v>0.5</v>
      </c>
      <c r="BM197" s="1208"/>
      <c r="BN197" s="783"/>
      <c r="BO197" s="2295" t="s">
        <v>1220</v>
      </c>
      <c r="BP197" s="2293"/>
      <c r="BQ197" s="2293" t="s">
        <v>1221</v>
      </c>
      <c r="BR197" s="2293"/>
      <c r="BS197" s="2293"/>
      <c r="BT197" s="2293"/>
      <c r="BU197" s="2293"/>
      <c r="BV197" s="2293"/>
      <c r="BW197" s="2296" t="s">
        <v>1222</v>
      </c>
      <c r="BX197" s="2296"/>
      <c r="BY197" s="2296"/>
      <c r="BZ197" s="2296"/>
      <c r="CA197" s="2296"/>
      <c r="CB197" s="2296"/>
      <c r="CC197" s="2306"/>
      <c r="CE197" s="750">
        <v>0.5</v>
      </c>
      <c r="CF197" s="769">
        <v>0.25</v>
      </c>
      <c r="CG197" s="769">
        <f>CF197/CE197</f>
        <v>0.5</v>
      </c>
      <c r="CH197" s="793" t="s">
        <v>1256</v>
      </c>
      <c r="CI197" s="794">
        <v>1</v>
      </c>
      <c r="CJ197" s="796">
        <f>BC197+CF197</f>
        <v>0.5</v>
      </c>
    </row>
    <row r="198" spans="2:88" ht="342.75" customHeight="1" thickBot="1">
      <c r="B198" s="2328" t="s">
        <v>836</v>
      </c>
      <c r="C198" s="1086" t="s">
        <v>1255</v>
      </c>
      <c r="D198" s="1086"/>
      <c r="E198" s="344" t="s">
        <v>837</v>
      </c>
      <c r="F198" s="444" t="s">
        <v>812</v>
      </c>
      <c r="G198" s="339" t="s">
        <v>125</v>
      </c>
      <c r="H198" s="280" t="s">
        <v>361</v>
      </c>
      <c r="I198" s="1087">
        <v>0.5</v>
      </c>
      <c r="J198" s="979"/>
      <c r="K198" s="281" t="s">
        <v>367</v>
      </c>
      <c r="L198" s="979">
        <v>0.5</v>
      </c>
      <c r="M198" s="979"/>
      <c r="N198" s="282" t="s">
        <v>367</v>
      </c>
      <c r="O198" s="1113" t="s">
        <v>401</v>
      </c>
      <c r="P198" s="1114"/>
      <c r="Q198" s="1114"/>
      <c r="R198" s="1114"/>
      <c r="S198" s="1114"/>
      <c r="T198" s="1114"/>
      <c r="U198" s="1114"/>
      <c r="V198" s="1114"/>
      <c r="W198" s="1114"/>
      <c r="X198" s="1114"/>
      <c r="Y198" s="1115"/>
      <c r="Z198" s="351" t="s">
        <v>367</v>
      </c>
      <c r="AA198" s="757" t="s">
        <v>367</v>
      </c>
      <c r="AB198" s="757" t="s">
        <v>367</v>
      </c>
      <c r="AC198" s="771" t="s">
        <v>828</v>
      </c>
      <c r="AD198" s="424"/>
      <c r="AE198" s="425" t="s">
        <v>125</v>
      </c>
      <c r="AF198" s="426" t="s">
        <v>361</v>
      </c>
      <c r="AG198" s="979">
        <v>0.5</v>
      </c>
      <c r="AH198" s="979"/>
      <c r="AI198" s="365">
        <v>0.5</v>
      </c>
      <c r="AJ198" s="979">
        <v>0.5</v>
      </c>
      <c r="AK198" s="979"/>
      <c r="AL198" s="365">
        <v>1</v>
      </c>
      <c r="AM198" s="980" t="s">
        <v>838</v>
      </c>
      <c r="AN198" s="981"/>
      <c r="AO198" s="982" t="s">
        <v>839</v>
      </c>
      <c r="AP198" s="982"/>
      <c r="AQ198" s="982"/>
      <c r="AR198" s="982"/>
      <c r="AS198" s="982"/>
      <c r="AT198" s="982"/>
      <c r="AU198" s="982" t="s">
        <v>614</v>
      </c>
      <c r="AV198" s="982"/>
      <c r="AW198" s="982"/>
      <c r="AX198" s="982"/>
      <c r="AY198" s="982"/>
      <c r="AZ198" s="982"/>
      <c r="BA198" s="983"/>
      <c r="BB198" s="438">
        <v>0.5</v>
      </c>
      <c r="BC198" s="757">
        <v>0.5</v>
      </c>
      <c r="BD198" s="757">
        <f t="shared" si="16"/>
        <v>1</v>
      </c>
      <c r="BE198" s="771" t="s">
        <v>1214</v>
      </c>
      <c r="BF198" s="736"/>
      <c r="BG198" s="425" t="s">
        <v>125</v>
      </c>
      <c r="BH198" s="280" t="s">
        <v>361</v>
      </c>
      <c r="BI198" s="1087">
        <v>0.5</v>
      </c>
      <c r="BJ198" s="979"/>
      <c r="BK198" s="281"/>
      <c r="BL198" s="979">
        <v>0.5</v>
      </c>
      <c r="BM198" s="979"/>
      <c r="BN198" s="282"/>
      <c r="BO198" s="2297" t="s">
        <v>1223</v>
      </c>
      <c r="BP198" s="2298"/>
      <c r="BQ198" s="2298" t="s">
        <v>1224</v>
      </c>
      <c r="BR198" s="2298"/>
      <c r="BS198" s="2298"/>
      <c r="BT198" s="2298"/>
      <c r="BU198" s="2298"/>
      <c r="BV198" s="2298"/>
      <c r="BW198" s="2299" t="s">
        <v>1319</v>
      </c>
      <c r="BX198" s="2299"/>
      <c r="BY198" s="2299"/>
      <c r="BZ198" s="2299"/>
      <c r="CA198" s="2299"/>
      <c r="CB198" s="2299"/>
      <c r="CC198" s="2336"/>
      <c r="CE198" s="2190">
        <v>0.5</v>
      </c>
      <c r="CF198" s="2191">
        <v>0.45</v>
      </c>
      <c r="CG198" s="2191">
        <f>CF198/CE198</f>
        <v>0.9</v>
      </c>
      <c r="CH198" s="2192" t="s">
        <v>1215</v>
      </c>
      <c r="CI198" s="2324">
        <v>1</v>
      </c>
      <c r="CJ198" s="2267">
        <f>BC198+CF198</f>
        <v>0.95</v>
      </c>
    </row>
    <row r="199" spans="2:88" ht="36.75" customHeight="1" thickBot="1">
      <c r="C199" s="340"/>
      <c r="D199" s="340"/>
      <c r="E199" s="341"/>
      <c r="G199" s="342"/>
      <c r="H199" s="342"/>
      <c r="I199" s="342"/>
      <c r="J199" s="342"/>
      <c r="K199" s="342"/>
      <c r="L199" s="342"/>
      <c r="M199" s="342"/>
      <c r="N199" s="342"/>
      <c r="O199" s="1129" t="s">
        <v>482</v>
      </c>
      <c r="P199" s="1129"/>
      <c r="Q199" s="1129"/>
      <c r="R199" s="1129"/>
      <c r="S199" s="1129"/>
      <c r="T199" s="1129"/>
      <c r="U199" s="1129"/>
      <c r="V199" s="1129"/>
      <c r="W199" s="1129"/>
      <c r="X199" s="1129"/>
      <c r="Y199" s="1129"/>
      <c r="Z199" s="262">
        <f>AVERAGE(Z193:Z194)</f>
        <v>0.75</v>
      </c>
      <c r="AA199" s="262">
        <f t="shared" ref="AA199:AB199" si="17">AVERAGE(AA193:AA194)</f>
        <v>0.75</v>
      </c>
      <c r="AB199" s="262">
        <f t="shared" si="17"/>
        <v>1</v>
      </c>
      <c r="AC199" s="72"/>
      <c r="AK199" s="350">
        <f>AVERAGE(CI193:CI198)</f>
        <v>1</v>
      </c>
      <c r="AL199" s="350">
        <f>AVERAGE(CJ193:CJ198)</f>
        <v>0.82500000000000007</v>
      </c>
      <c r="AM199" s="1531" t="s">
        <v>482</v>
      </c>
      <c r="AN199" s="1532"/>
      <c r="AO199" s="1532"/>
      <c r="AP199" s="1532"/>
      <c r="AQ199" s="1532"/>
      <c r="AR199" s="1532"/>
      <c r="AS199" s="1532"/>
      <c r="AT199" s="1532"/>
      <c r="AU199" s="1532"/>
      <c r="AV199" s="1532"/>
      <c r="AW199" s="1532"/>
      <c r="AX199" s="1532"/>
      <c r="AY199" s="1532"/>
      <c r="AZ199" s="1532"/>
      <c r="BA199" s="1532"/>
      <c r="BB199" s="1532"/>
      <c r="BC199" s="1532"/>
      <c r="BD199" s="775">
        <f>(SUM(BD194+BD197+BD198)/3)</f>
        <v>0.83333333333333337</v>
      </c>
      <c r="BW199" s="1551" t="s">
        <v>482</v>
      </c>
      <c r="BX199" s="1551"/>
      <c r="BY199" s="1551"/>
      <c r="BZ199" s="1551"/>
      <c r="CA199" s="1551"/>
      <c r="CB199" s="1551"/>
      <c r="CC199" s="1551"/>
      <c r="CD199" s="1551"/>
      <c r="CE199" s="2154"/>
      <c r="CF199" s="2331"/>
      <c r="CG199" s="441">
        <f>SUM(CG198+CG197+CG196+CG195)/4</f>
        <v>0.72499999999999998</v>
      </c>
      <c r="CJ199" s="2330">
        <f>AVERAGE(CJ193:CJ198)</f>
        <v>0.82500000000000007</v>
      </c>
    </row>
    <row r="202" spans="2:88" ht="81" customHeight="1">
      <c r="B202" s="2196" t="s">
        <v>840</v>
      </c>
      <c r="C202" s="2197"/>
      <c r="D202" s="2198"/>
      <c r="E202" s="1501" t="s">
        <v>1205</v>
      </c>
      <c r="F202" s="1502"/>
      <c r="G202" s="1503"/>
      <c r="BF202" s="72"/>
      <c r="BG202" s="98"/>
      <c r="BO202" s="2204" t="s">
        <v>1263</v>
      </c>
      <c r="BP202" s="2205"/>
      <c r="CC202" s="98"/>
      <c r="CD202" s="72"/>
    </row>
    <row r="203" spans="2:88" ht="81" customHeight="1">
      <c r="B203" s="2199"/>
      <c r="C203" s="2200"/>
      <c r="D203" s="2201"/>
      <c r="E203" s="688" t="s">
        <v>1264</v>
      </c>
      <c r="F203" s="689" t="s">
        <v>1262</v>
      </c>
      <c r="G203" s="689" t="s">
        <v>841</v>
      </c>
      <c r="BF203" s="72"/>
      <c r="BG203" s="98"/>
      <c r="BO203" s="2202" t="s">
        <v>1262</v>
      </c>
      <c r="BP203" s="2203" t="s">
        <v>841</v>
      </c>
      <c r="CC203" s="98"/>
      <c r="CD203" s="72"/>
    </row>
    <row r="204" spans="2:88" ht="33" customHeight="1">
      <c r="B204" s="1240" t="s">
        <v>842</v>
      </c>
      <c r="C204" s="1241"/>
      <c r="D204" s="1242"/>
      <c r="E204" s="2111">
        <v>12</v>
      </c>
      <c r="F204" s="691">
        <f>CG65</f>
        <v>1</v>
      </c>
      <c r="G204" s="692" t="s">
        <v>846</v>
      </c>
      <c r="BF204" s="72"/>
      <c r="BG204" s="98"/>
      <c r="BO204" s="808">
        <f>CJ65</f>
        <v>0.99352941176470588</v>
      </c>
      <c r="BP204" s="692" t="s">
        <v>846</v>
      </c>
      <c r="CC204" s="98"/>
      <c r="CD204" s="72"/>
    </row>
    <row r="205" spans="2:88" ht="30.75" customHeight="1">
      <c r="B205" s="1240" t="s">
        <v>844</v>
      </c>
      <c r="C205" s="1241"/>
      <c r="D205" s="1242"/>
      <c r="E205" s="690">
        <v>1</v>
      </c>
      <c r="F205" s="691">
        <f>CJ80</f>
        <v>1</v>
      </c>
      <c r="G205" s="692" t="s">
        <v>846</v>
      </c>
      <c r="BF205" s="72"/>
      <c r="BG205" s="98"/>
      <c r="BO205" s="808">
        <f>CJ80</f>
        <v>1</v>
      </c>
      <c r="BP205" s="692" t="s">
        <v>846</v>
      </c>
      <c r="CC205" s="98"/>
      <c r="CD205" s="72"/>
    </row>
    <row r="206" spans="2:88" ht="33" customHeight="1">
      <c r="B206" s="1240" t="s">
        <v>845</v>
      </c>
      <c r="C206" s="1241"/>
      <c r="D206" s="1242"/>
      <c r="E206" s="690">
        <v>4</v>
      </c>
      <c r="F206" s="691">
        <f>CG123</f>
        <v>1</v>
      </c>
      <c r="G206" s="692" t="s">
        <v>846</v>
      </c>
      <c r="BF206" s="72"/>
      <c r="BG206" s="98"/>
      <c r="BO206" s="808">
        <f>CJ123</f>
        <v>1</v>
      </c>
      <c r="BP206" s="692" t="s">
        <v>846</v>
      </c>
      <c r="CC206" s="98"/>
      <c r="CD206" s="72"/>
    </row>
    <row r="207" spans="2:88" ht="41.25" customHeight="1">
      <c r="B207" s="1240" t="s">
        <v>847</v>
      </c>
      <c r="C207" s="1241"/>
      <c r="D207" s="1242"/>
      <c r="E207" s="690">
        <v>10</v>
      </c>
      <c r="F207" s="691">
        <f>CG152</f>
        <v>0.91666666666666663</v>
      </c>
      <c r="G207" s="692" t="s">
        <v>846</v>
      </c>
      <c r="BF207" s="72"/>
      <c r="BG207" s="98"/>
      <c r="BO207" s="808">
        <f>CJ152</f>
        <v>0.95714285714285718</v>
      </c>
      <c r="BP207" s="692" t="s">
        <v>846</v>
      </c>
      <c r="CC207" s="98"/>
      <c r="CD207" s="72"/>
    </row>
    <row r="208" spans="2:88" ht="39.75" customHeight="1">
      <c r="B208" s="1240" t="s">
        <v>848</v>
      </c>
      <c r="C208" s="1241"/>
      <c r="D208" s="1242"/>
      <c r="E208" s="690">
        <v>9</v>
      </c>
      <c r="F208" s="691">
        <f>CG178</f>
        <v>1</v>
      </c>
      <c r="G208" s="692" t="s">
        <v>846</v>
      </c>
      <c r="BF208" s="72"/>
      <c r="BG208" s="98"/>
      <c r="BO208" s="808">
        <f>CJ178</f>
        <v>1</v>
      </c>
      <c r="BP208" s="692" t="s">
        <v>846</v>
      </c>
      <c r="CC208" s="98"/>
      <c r="CD208" s="72"/>
    </row>
    <row r="209" spans="2:82" ht="33" customHeight="1">
      <c r="B209" s="1240" t="s">
        <v>849</v>
      </c>
      <c r="C209" s="1241"/>
      <c r="D209" s="1242"/>
      <c r="E209" s="690">
        <v>4</v>
      </c>
      <c r="F209" s="691">
        <f>CG199</f>
        <v>0.72499999999999998</v>
      </c>
      <c r="G209" s="774" t="s">
        <v>843</v>
      </c>
      <c r="BF209" s="72"/>
      <c r="BG209" s="98"/>
      <c r="BO209" s="808">
        <f>CJ199</f>
        <v>0.82500000000000007</v>
      </c>
      <c r="BP209" s="692" t="s">
        <v>846</v>
      </c>
      <c r="CC209" s="98"/>
      <c r="CD209" s="72"/>
    </row>
    <row r="210" spans="2:82" ht="12.75" customHeight="1">
      <c r="B210" s="2150"/>
      <c r="C210" s="2150"/>
      <c r="D210" s="2150"/>
      <c r="E210" s="2150"/>
      <c r="F210" s="2150"/>
      <c r="G210" s="2150"/>
      <c r="BF210" s="72"/>
      <c r="BG210" s="98"/>
      <c r="BO210" s="2195"/>
      <c r="BP210" s="2151"/>
      <c r="CC210" s="98"/>
      <c r="CD210" s="72"/>
    </row>
    <row r="211" spans="2:82" ht="37.5" customHeight="1">
      <c r="B211" s="1243" t="s">
        <v>850</v>
      </c>
      <c r="C211" s="1244"/>
      <c r="D211" s="1245"/>
      <c r="E211" s="693">
        <f>SUM(E204:E209)</f>
        <v>40</v>
      </c>
      <c r="F211" s="694">
        <f>AVERAGE(F204:F209)</f>
        <v>0.94027777777777766</v>
      </c>
      <c r="G211" s="692" t="s">
        <v>846</v>
      </c>
      <c r="BF211" s="72"/>
      <c r="BG211" s="98"/>
      <c r="BO211" s="809">
        <f>AVERAGE(BO204:BO209)</f>
        <v>0.96261204481792728</v>
      </c>
      <c r="BP211" s="692" t="s">
        <v>846</v>
      </c>
      <c r="CC211" s="98"/>
      <c r="CD211" s="72"/>
    </row>
  </sheetData>
  <mergeCells count="1224">
    <mergeCell ref="CA19:CG22"/>
    <mergeCell ref="CA23:CG24"/>
    <mergeCell ref="CA25:CG26"/>
    <mergeCell ref="CA27:CG28"/>
    <mergeCell ref="CA29:CG30"/>
    <mergeCell ref="CA31:CG32"/>
    <mergeCell ref="CA33:CG34"/>
    <mergeCell ref="CA35:CG36"/>
    <mergeCell ref="CA37:CG38"/>
    <mergeCell ref="CA39:CG40"/>
    <mergeCell ref="CA41:CG41"/>
    <mergeCell ref="CA42:CG42"/>
    <mergeCell ref="CA43:CG43"/>
    <mergeCell ref="BO18:CG18"/>
    <mergeCell ref="CH33:CH34"/>
    <mergeCell ref="BO202:BP202"/>
    <mergeCell ref="B202:D203"/>
    <mergeCell ref="BO2:CE2"/>
    <mergeCell ref="BU19:BX22"/>
    <mergeCell ref="BU23:BX26"/>
    <mergeCell ref="BU27:BX28"/>
    <mergeCell ref="BU29:BX30"/>
    <mergeCell ref="BU31:BX32"/>
    <mergeCell ref="BU33:BX34"/>
    <mergeCell ref="BU35:BX36"/>
    <mergeCell ref="BU37:BX38"/>
    <mergeCell ref="BU39:BX40"/>
    <mergeCell ref="BU41:BX41"/>
    <mergeCell ref="BU42:BX42"/>
    <mergeCell ref="BU43:BX43"/>
    <mergeCell ref="BY19:BZ22"/>
    <mergeCell ref="BY23:BZ24"/>
    <mergeCell ref="BY25:BZ26"/>
    <mergeCell ref="BY27:BZ28"/>
    <mergeCell ref="BY29:BZ30"/>
    <mergeCell ref="BY31:BZ32"/>
    <mergeCell ref="BO42:BT43"/>
    <mergeCell ref="BY33:BZ34"/>
    <mergeCell ref="BY35:BZ36"/>
    <mergeCell ref="BY37:BZ38"/>
    <mergeCell ref="BY39:BZ40"/>
    <mergeCell ref="BY41:BZ41"/>
    <mergeCell ref="BY42:BZ42"/>
    <mergeCell ref="BY43:BZ43"/>
    <mergeCell ref="BW173:CC173"/>
    <mergeCell ref="BI174:BK174"/>
    <mergeCell ref="BO19:BT30"/>
    <mergeCell ref="BO31:BT32"/>
    <mergeCell ref="BO33:BT38"/>
    <mergeCell ref="BO39:BT41"/>
    <mergeCell ref="BI196:BK196"/>
    <mergeCell ref="BL196:BN196"/>
    <mergeCell ref="BO196:BP196"/>
    <mergeCell ref="BQ196:BV196"/>
    <mergeCell ref="BW196:CC196"/>
    <mergeCell ref="BI197:BJ197"/>
    <mergeCell ref="BL197:BM197"/>
    <mergeCell ref="BO197:BP197"/>
    <mergeCell ref="BQ197:BV197"/>
    <mergeCell ref="BW197:CC197"/>
    <mergeCell ref="BI193:BK193"/>
    <mergeCell ref="BL193:BN193"/>
    <mergeCell ref="BO193:CC193"/>
    <mergeCell ref="BI194:BJ194"/>
    <mergeCell ref="BL194:BM194"/>
    <mergeCell ref="BI195:BK195"/>
    <mergeCell ref="BL195:BN195"/>
    <mergeCell ref="BO195:BP195"/>
    <mergeCell ref="BQ195:BV195"/>
    <mergeCell ref="BW195:CC195"/>
    <mergeCell ref="BO194:CC194"/>
    <mergeCell ref="BW199:CF199"/>
    <mergeCell ref="BO177:BP177"/>
    <mergeCell ref="BQ177:BV177"/>
    <mergeCell ref="BW177:CC177"/>
    <mergeCell ref="BG190:CC190"/>
    <mergeCell ref="BG191:BG192"/>
    <mergeCell ref="BH191:BH192"/>
    <mergeCell ref="BI191:BN191"/>
    <mergeCell ref="BO191:BP192"/>
    <mergeCell ref="BQ191:BV192"/>
    <mergeCell ref="BW191:CC192"/>
    <mergeCell ref="BI192:BK192"/>
    <mergeCell ref="BL192:BN192"/>
    <mergeCell ref="BI175:BJ175"/>
    <mergeCell ref="BL175:BM175"/>
    <mergeCell ref="BO175:BP175"/>
    <mergeCell ref="BQ175:BV175"/>
    <mergeCell ref="BW175:CC175"/>
    <mergeCell ref="BI176:BJ176"/>
    <mergeCell ref="BL176:BM176"/>
    <mergeCell ref="BO176:BP176"/>
    <mergeCell ref="BQ176:BV176"/>
    <mergeCell ref="BW176:CC176"/>
    <mergeCell ref="BW178:CF178"/>
    <mergeCell ref="CE190:CH190"/>
    <mergeCell ref="CE191:CF191"/>
    <mergeCell ref="CG191:CG192"/>
    <mergeCell ref="BI198:BJ198"/>
    <mergeCell ref="BL198:BM198"/>
    <mergeCell ref="BO198:BP198"/>
    <mergeCell ref="BQ198:BV198"/>
    <mergeCell ref="BW198:CC198"/>
    <mergeCell ref="BL174:BN174"/>
    <mergeCell ref="BO174:BP174"/>
    <mergeCell ref="BQ174:BV174"/>
    <mergeCell ref="BW174:CC174"/>
    <mergeCell ref="BI169:BJ169"/>
    <mergeCell ref="BL169:BM169"/>
    <mergeCell ref="BO169:BP169"/>
    <mergeCell ref="BQ169:BV169"/>
    <mergeCell ref="BW169:CC169"/>
    <mergeCell ref="BO170:BP170"/>
    <mergeCell ref="BQ170:BV170"/>
    <mergeCell ref="BW170:CC170"/>
    <mergeCell ref="BO171:BP171"/>
    <mergeCell ref="BQ171:BV171"/>
    <mergeCell ref="BW171:CC171"/>
    <mergeCell ref="BI167:BJ167"/>
    <mergeCell ref="BL167:BM167"/>
    <mergeCell ref="BO167:BP167"/>
    <mergeCell ref="BQ167:BV167"/>
    <mergeCell ref="BW167:CC167"/>
    <mergeCell ref="BI168:BJ168"/>
    <mergeCell ref="BL168:BM168"/>
    <mergeCell ref="BO168:BP168"/>
    <mergeCell ref="BQ168:BV168"/>
    <mergeCell ref="BW168:CC168"/>
    <mergeCell ref="BO172:BP172"/>
    <mergeCell ref="BQ172:BV172"/>
    <mergeCell ref="BW172:CC172"/>
    <mergeCell ref="BI173:BK173"/>
    <mergeCell ref="BL173:BN173"/>
    <mergeCell ref="BO173:BP173"/>
    <mergeCell ref="BQ173:BV173"/>
    <mergeCell ref="BO150:BP150"/>
    <mergeCell ref="BQ150:BV150"/>
    <mergeCell ref="BW150:CC150"/>
    <mergeCell ref="BO151:BP151"/>
    <mergeCell ref="BQ151:BV151"/>
    <mergeCell ref="BW151:CC151"/>
    <mergeCell ref="BG164:CC164"/>
    <mergeCell ref="BG165:BG166"/>
    <mergeCell ref="BH165:BH166"/>
    <mergeCell ref="BI165:BN165"/>
    <mergeCell ref="BO165:BP166"/>
    <mergeCell ref="BQ165:BV166"/>
    <mergeCell ref="BW165:CC166"/>
    <mergeCell ref="BI166:BK166"/>
    <mergeCell ref="BL166:BN166"/>
    <mergeCell ref="BW152:CF152"/>
    <mergeCell ref="BO147:BP147"/>
    <mergeCell ref="BQ147:BV147"/>
    <mergeCell ref="BW147:CC147"/>
    <mergeCell ref="BI148:BK148"/>
    <mergeCell ref="BL148:BN148"/>
    <mergeCell ref="BI149:BK149"/>
    <mergeCell ref="BL149:BN149"/>
    <mergeCell ref="BO149:BP149"/>
    <mergeCell ref="BQ149:BV149"/>
    <mergeCell ref="BW149:CC149"/>
    <mergeCell ref="BL143:BM143"/>
    <mergeCell ref="BO143:BP143"/>
    <mergeCell ref="BQ143:BV143"/>
    <mergeCell ref="BW143:CC143"/>
    <mergeCell ref="BI144:BJ144"/>
    <mergeCell ref="BL144:BM144"/>
    <mergeCell ref="BO145:BP145"/>
    <mergeCell ref="BW145:CC145"/>
    <mergeCell ref="BI146:BK146"/>
    <mergeCell ref="BL146:BN146"/>
    <mergeCell ref="BW144:CC144"/>
    <mergeCell ref="BQ144:BV144"/>
    <mergeCell ref="BQ145:BV145"/>
    <mergeCell ref="BO144:BP144"/>
    <mergeCell ref="BI143:BJ143"/>
    <mergeCell ref="BO146:CC146"/>
    <mergeCell ref="BO148:CC148"/>
    <mergeCell ref="BO140:BP140"/>
    <mergeCell ref="BQ140:BV140"/>
    <mergeCell ref="BW140:CC140"/>
    <mergeCell ref="BO141:BP141"/>
    <mergeCell ref="BQ141:BV141"/>
    <mergeCell ref="BW141:CC141"/>
    <mergeCell ref="BI142:BJ142"/>
    <mergeCell ref="BL142:BM142"/>
    <mergeCell ref="BO142:BP142"/>
    <mergeCell ref="BQ142:BV142"/>
    <mergeCell ref="BW142:CC142"/>
    <mergeCell ref="BI138:BK138"/>
    <mergeCell ref="BL138:BN138"/>
    <mergeCell ref="BO138:BP138"/>
    <mergeCell ref="BQ138:BV138"/>
    <mergeCell ref="BW138:CC138"/>
    <mergeCell ref="BI139:BK139"/>
    <mergeCell ref="BL139:BN139"/>
    <mergeCell ref="BO139:BP139"/>
    <mergeCell ref="BQ139:BV139"/>
    <mergeCell ref="BW139:CC139"/>
    <mergeCell ref="BI122:BK122"/>
    <mergeCell ref="BL122:BN122"/>
    <mergeCell ref="BO122:CC122"/>
    <mergeCell ref="BG135:CC135"/>
    <mergeCell ref="BG136:BG137"/>
    <mergeCell ref="BH136:BH137"/>
    <mergeCell ref="BI136:BN136"/>
    <mergeCell ref="BO136:BP137"/>
    <mergeCell ref="BQ136:BV137"/>
    <mergeCell ref="BW136:CC137"/>
    <mergeCell ref="BI137:BK137"/>
    <mergeCell ref="BL137:BN137"/>
    <mergeCell ref="BI118:BK118"/>
    <mergeCell ref="BL118:BN118"/>
    <mergeCell ref="BO118:CC118"/>
    <mergeCell ref="BO119:BP119"/>
    <mergeCell ref="BQ119:BV119"/>
    <mergeCell ref="BW119:CC119"/>
    <mergeCell ref="BO120:BP120"/>
    <mergeCell ref="BQ120:BV120"/>
    <mergeCell ref="BW120:CC120"/>
    <mergeCell ref="BW123:CF123"/>
    <mergeCell ref="BI116:BK116"/>
    <mergeCell ref="BL116:BN116"/>
    <mergeCell ref="BO116:CC116"/>
    <mergeCell ref="BI117:BK117"/>
    <mergeCell ref="BL117:BN117"/>
    <mergeCell ref="BO117:CC117"/>
    <mergeCell ref="BO112:BP112"/>
    <mergeCell ref="BQ112:BV112"/>
    <mergeCell ref="BW112:CC112"/>
    <mergeCell ref="BI113:BK113"/>
    <mergeCell ref="BL113:BN113"/>
    <mergeCell ref="BO113:CC113"/>
    <mergeCell ref="BI114:BK114"/>
    <mergeCell ref="BL114:BN114"/>
    <mergeCell ref="BO114:CC114"/>
    <mergeCell ref="BI121:BK121"/>
    <mergeCell ref="BL121:BN121"/>
    <mergeCell ref="BO121:CC121"/>
    <mergeCell ref="BI112:BJ112"/>
    <mergeCell ref="BL112:BM112"/>
    <mergeCell ref="BG106:CC106"/>
    <mergeCell ref="BG107:BG108"/>
    <mergeCell ref="BH107:BH108"/>
    <mergeCell ref="BI107:BN107"/>
    <mergeCell ref="BO107:BP108"/>
    <mergeCell ref="BQ107:BV108"/>
    <mergeCell ref="BW107:CC108"/>
    <mergeCell ref="BI108:BK108"/>
    <mergeCell ref="BL108:BN108"/>
    <mergeCell ref="BI109:BK109"/>
    <mergeCell ref="BL109:BN109"/>
    <mergeCell ref="BO109:CC109"/>
    <mergeCell ref="BI110:BK110"/>
    <mergeCell ref="BL110:BN110"/>
    <mergeCell ref="BO110:CC110"/>
    <mergeCell ref="BI111:BK111"/>
    <mergeCell ref="BL111:BN111"/>
    <mergeCell ref="BO111:CC111"/>
    <mergeCell ref="CE106:CH106"/>
    <mergeCell ref="CE135:CH135"/>
    <mergeCell ref="CE164:CH164"/>
    <mergeCell ref="CE165:CF165"/>
    <mergeCell ref="CG165:CG166"/>
    <mergeCell ref="CH165:CH166"/>
    <mergeCell ref="CH191:CH192"/>
    <mergeCell ref="BO115:BP115"/>
    <mergeCell ref="BQ115:BV115"/>
    <mergeCell ref="CE45:CH45"/>
    <mergeCell ref="CE77:CH77"/>
    <mergeCell ref="CE78:CF78"/>
    <mergeCell ref="CH78:CH79"/>
    <mergeCell ref="BO63:BP63"/>
    <mergeCell ref="BQ63:BV63"/>
    <mergeCell ref="BW63:CC63"/>
    <mergeCell ref="BO64:BP64"/>
    <mergeCell ref="BQ64:BV64"/>
    <mergeCell ref="BW64:CC64"/>
    <mergeCell ref="BO60:BP60"/>
    <mergeCell ref="BQ60:BV60"/>
    <mergeCell ref="BW60:CC60"/>
    <mergeCell ref="BO61:BP61"/>
    <mergeCell ref="BQ61:BV61"/>
    <mergeCell ref="BW61:CC61"/>
    <mergeCell ref="BO62:BP62"/>
    <mergeCell ref="BQ62:BV62"/>
    <mergeCell ref="BW62:CC62"/>
    <mergeCell ref="BO58:CC58"/>
    <mergeCell ref="BO51:BP51"/>
    <mergeCell ref="BQ51:BV51"/>
    <mergeCell ref="BW51:CC51"/>
    <mergeCell ref="BO52:BP52"/>
    <mergeCell ref="BQ52:BV52"/>
    <mergeCell ref="BW52:CC52"/>
    <mergeCell ref="BW65:CF65"/>
    <mergeCell ref="BI59:BK59"/>
    <mergeCell ref="BL59:BN59"/>
    <mergeCell ref="BO59:BP59"/>
    <mergeCell ref="BQ59:BV59"/>
    <mergeCell ref="BW59:CC59"/>
    <mergeCell ref="BI56:BJ56"/>
    <mergeCell ref="BL56:BM56"/>
    <mergeCell ref="BO56:BP56"/>
    <mergeCell ref="BQ56:BV56"/>
    <mergeCell ref="BW56:CC56"/>
    <mergeCell ref="BI57:BJ57"/>
    <mergeCell ref="BL57:BM57"/>
    <mergeCell ref="BO54:BP54"/>
    <mergeCell ref="BQ54:BV54"/>
    <mergeCell ref="BW54:CC54"/>
    <mergeCell ref="BI55:BJ55"/>
    <mergeCell ref="BL55:BM55"/>
    <mergeCell ref="BI58:BK58"/>
    <mergeCell ref="BL58:BN58"/>
    <mergeCell ref="BI53:BK53"/>
    <mergeCell ref="BL53:BN53"/>
    <mergeCell ref="BO53:CC53"/>
    <mergeCell ref="BO55:CC55"/>
    <mergeCell ref="BO57:CC57"/>
    <mergeCell ref="BI48:BK48"/>
    <mergeCell ref="BL48:BN48"/>
    <mergeCell ref="BO48:CC48"/>
    <mergeCell ref="BI49:BK49"/>
    <mergeCell ref="BL49:BN49"/>
    <mergeCell ref="BO49:CC49"/>
    <mergeCell ref="BI50:BK50"/>
    <mergeCell ref="BL50:BN50"/>
    <mergeCell ref="BO50:CC50"/>
    <mergeCell ref="BG45:CC45"/>
    <mergeCell ref="BG46:BG47"/>
    <mergeCell ref="BH46:BH47"/>
    <mergeCell ref="BI46:BN46"/>
    <mergeCell ref="BO46:BP47"/>
    <mergeCell ref="BQ46:BV47"/>
    <mergeCell ref="BW46:CC47"/>
    <mergeCell ref="BI47:BK47"/>
    <mergeCell ref="BL47:BN47"/>
    <mergeCell ref="CI191:CJ191"/>
    <mergeCell ref="AM199:BC199"/>
    <mergeCell ref="AM152:BC152"/>
    <mergeCell ref="CE136:CF136"/>
    <mergeCell ref="CG136:CG137"/>
    <mergeCell ref="CH136:CH137"/>
    <mergeCell ref="CI136:CJ136"/>
    <mergeCell ref="Z135:AC135"/>
    <mergeCell ref="CI165:CJ165"/>
    <mergeCell ref="AM178:BC178"/>
    <mergeCell ref="AF165:AF166"/>
    <mergeCell ref="AC136:AC137"/>
    <mergeCell ref="Z191:AA191"/>
    <mergeCell ref="BB191:BC191"/>
    <mergeCell ref="BE191:BE192"/>
    <mergeCell ref="AC191:AC192"/>
    <mergeCell ref="AE191:AE192"/>
    <mergeCell ref="AF191:AF192"/>
    <mergeCell ref="AG143:AH143"/>
    <mergeCell ref="AJ143:AK143"/>
    <mergeCell ref="AG146:AI146"/>
    <mergeCell ref="Z190:AC190"/>
    <mergeCell ref="BB190:BE190"/>
    <mergeCell ref="BD191:BD192"/>
    <mergeCell ref="AF136:AF137"/>
    <mergeCell ref="AG136:AL136"/>
    <mergeCell ref="AM136:AN137"/>
    <mergeCell ref="AO136:AT137"/>
    <mergeCell ref="AU136:BA137"/>
    <mergeCell ref="BB136:BC136"/>
    <mergeCell ref="AE135:BA135"/>
    <mergeCell ref="AE136:AE137"/>
    <mergeCell ref="AM65:BC65"/>
    <mergeCell ref="E202:G202"/>
    <mergeCell ref="I78:J79"/>
    <mergeCell ref="I80:J80"/>
    <mergeCell ref="K78:K79"/>
    <mergeCell ref="L78:L79"/>
    <mergeCell ref="M79:N79"/>
    <mergeCell ref="M78:O78"/>
    <mergeCell ref="P78:P79"/>
    <mergeCell ref="Q78:R79"/>
    <mergeCell ref="S78:Y79"/>
    <mergeCell ref="P80:Y80"/>
    <mergeCell ref="Z78:AA78"/>
    <mergeCell ref="AB78:AB79"/>
    <mergeCell ref="Z77:AC77"/>
    <mergeCell ref="AM123:BC123"/>
    <mergeCell ref="AJ112:AK112"/>
    <mergeCell ref="AM112:AN112"/>
    <mergeCell ref="AU119:BA119"/>
    <mergeCell ref="AG116:AI116"/>
    <mergeCell ref="AJ116:AL116"/>
    <mergeCell ref="AM116:BA116"/>
    <mergeCell ref="AG114:AI114"/>
    <mergeCell ref="AJ114:AL114"/>
    <mergeCell ref="AM114:BA114"/>
    <mergeCell ref="AG113:AI113"/>
    <mergeCell ref="AJ113:AL113"/>
    <mergeCell ref="AM113:BA113"/>
    <mergeCell ref="AM115:AN115"/>
    <mergeCell ref="AO115:AT115"/>
    <mergeCell ref="CG101:CG102"/>
    <mergeCell ref="CH101:CH102"/>
    <mergeCell ref="CI101:CJ101"/>
    <mergeCell ref="CE107:CF107"/>
    <mergeCell ref="CG107:CG108"/>
    <mergeCell ref="CH107:CH108"/>
    <mergeCell ref="CI107:CJ107"/>
    <mergeCell ref="AG122:AI122"/>
    <mergeCell ref="AJ122:AL122"/>
    <mergeCell ref="AM122:BA122"/>
    <mergeCell ref="AE106:BA106"/>
    <mergeCell ref="AE107:AE108"/>
    <mergeCell ref="AF107:AF108"/>
    <mergeCell ref="AG107:AL107"/>
    <mergeCell ref="AM107:AN108"/>
    <mergeCell ref="AO107:AT108"/>
    <mergeCell ref="AU107:BA108"/>
    <mergeCell ref="AG108:AI108"/>
    <mergeCell ref="AJ108:AL108"/>
    <mergeCell ref="AM109:AN109"/>
    <mergeCell ref="AO109:AT109"/>
    <mergeCell ref="AU109:BA109"/>
    <mergeCell ref="AM110:BA110"/>
    <mergeCell ref="AG112:AH112"/>
    <mergeCell ref="AU112:BA112"/>
    <mergeCell ref="AM120:AN120"/>
    <mergeCell ref="AO120:AT120"/>
    <mergeCell ref="AU120:BA120"/>
    <mergeCell ref="AM119:AN119"/>
    <mergeCell ref="AO119:AT119"/>
    <mergeCell ref="AG121:AI121"/>
    <mergeCell ref="BW115:CC115"/>
    <mergeCell ref="AJ121:AL121"/>
    <mergeCell ref="AM121:BA121"/>
    <mergeCell ref="AG117:AI117"/>
    <mergeCell ref="AJ117:AL117"/>
    <mergeCell ref="AM117:BA117"/>
    <mergeCell ref="AG118:AI118"/>
    <mergeCell ref="AJ118:AL118"/>
    <mergeCell ref="AM118:BA118"/>
    <mergeCell ref="AG110:AI110"/>
    <mergeCell ref="AJ110:AL110"/>
    <mergeCell ref="AG111:AI111"/>
    <mergeCell ref="AJ111:AL111"/>
    <mergeCell ref="AM111:BA111"/>
    <mergeCell ref="AG80:AI80"/>
    <mergeCell ref="AJ80:AL80"/>
    <mergeCell ref="AM80:BA80"/>
    <mergeCell ref="BB77:BE77"/>
    <mergeCell ref="BB78:BC78"/>
    <mergeCell ref="BD78:BD79"/>
    <mergeCell ref="BE78:BE79"/>
    <mergeCell ref="AL87:AM88"/>
    <mergeCell ref="AN87:AP88"/>
    <mergeCell ref="AO112:AT112"/>
    <mergeCell ref="AU115:BA115"/>
    <mergeCell ref="CE101:CF101"/>
    <mergeCell ref="AE77:BA77"/>
    <mergeCell ref="AE78:AE79"/>
    <mergeCell ref="AF78:AF79"/>
    <mergeCell ref="AG78:AL78"/>
    <mergeCell ref="AM78:AN79"/>
    <mergeCell ref="AO78:AT79"/>
    <mergeCell ref="AU78:BA79"/>
    <mergeCell ref="AG79:AI79"/>
    <mergeCell ref="AJ79:AL79"/>
    <mergeCell ref="BI80:BK80"/>
    <mergeCell ref="BL80:BN80"/>
    <mergeCell ref="BO80:BP80"/>
    <mergeCell ref="BQ80:BV80"/>
    <mergeCell ref="BW80:CC80"/>
    <mergeCell ref="BG77:CC77"/>
    <mergeCell ref="BG78:BG79"/>
    <mergeCell ref="BH78:BH79"/>
    <mergeCell ref="BI78:BN78"/>
    <mergeCell ref="BO78:BP79"/>
    <mergeCell ref="BQ78:BV79"/>
    <mergeCell ref="BW78:CC79"/>
    <mergeCell ref="BI79:BK79"/>
    <mergeCell ref="BL79:BN79"/>
    <mergeCell ref="AU63:BA63"/>
    <mergeCell ref="AM60:AN60"/>
    <mergeCell ref="AO60:AT60"/>
    <mergeCell ref="AU60:BA60"/>
    <mergeCell ref="AM61:AN61"/>
    <mergeCell ref="AO61:AT61"/>
    <mergeCell ref="AU61:BA61"/>
    <mergeCell ref="AM52:AN52"/>
    <mergeCell ref="AO52:AT52"/>
    <mergeCell ref="AU52:BA52"/>
    <mergeCell ref="AU54:BA54"/>
    <mergeCell ref="AM55:AN55"/>
    <mergeCell ref="AM58:BA58"/>
    <mergeCell ref="AO55:AT55"/>
    <mergeCell ref="AO56:AT56"/>
    <mergeCell ref="AU56:BA56"/>
    <mergeCell ref="AM63:AN63"/>
    <mergeCell ref="AO63:AT63"/>
    <mergeCell ref="AM62:AN62"/>
    <mergeCell ref="AO62:AT62"/>
    <mergeCell ref="AU62:BA62"/>
    <mergeCell ref="AU59:BA59"/>
    <mergeCell ref="AM54:AN54"/>
    <mergeCell ref="AO54:AT54"/>
    <mergeCell ref="P23:P24"/>
    <mergeCell ref="P25:P26"/>
    <mergeCell ref="O23:O26"/>
    <mergeCell ref="I19:N30"/>
    <mergeCell ref="C19:G19"/>
    <mergeCell ref="C20:G20"/>
    <mergeCell ref="C22:G22"/>
    <mergeCell ref="BB45:BE45"/>
    <mergeCell ref="I45:Y45"/>
    <mergeCell ref="AG45:BA45"/>
    <mergeCell ref="BB46:BC46"/>
    <mergeCell ref="AJ50:AL50"/>
    <mergeCell ref="AM50:BA50"/>
    <mergeCell ref="AG47:AI47"/>
    <mergeCell ref="AG48:AI48"/>
    <mergeCell ref="O51:P51"/>
    <mergeCell ref="AO51:AT51"/>
    <mergeCell ref="AU51:BA51"/>
    <mergeCell ref="AM51:AN51"/>
    <mergeCell ref="AJ49:AL49"/>
    <mergeCell ref="AM49:BA49"/>
    <mergeCell ref="AG50:AI50"/>
    <mergeCell ref="Z45:AC45"/>
    <mergeCell ref="P37:P38"/>
    <mergeCell ref="A4:A16"/>
    <mergeCell ref="L12:P12"/>
    <mergeCell ref="E13:F13"/>
    <mergeCell ref="G13:K13"/>
    <mergeCell ref="L13:P13"/>
    <mergeCell ref="B14:D15"/>
    <mergeCell ref="E14:F14"/>
    <mergeCell ref="G14:K14"/>
    <mergeCell ref="L14:P14"/>
    <mergeCell ref="E15:F15"/>
    <mergeCell ref="G15:K15"/>
    <mergeCell ref="L15:P15"/>
    <mergeCell ref="C2:V2"/>
    <mergeCell ref="B4:E4"/>
    <mergeCell ref="F4:V4"/>
    <mergeCell ref="B5:E5"/>
    <mergeCell ref="F5:V5"/>
    <mergeCell ref="B6:D13"/>
    <mergeCell ref="E6:F7"/>
    <mergeCell ref="G6:K7"/>
    <mergeCell ref="L6:P7"/>
    <mergeCell ref="Q6:V6"/>
    <mergeCell ref="E8:F8"/>
    <mergeCell ref="G8:K8"/>
    <mergeCell ref="L8:P8"/>
    <mergeCell ref="E9:F9"/>
    <mergeCell ref="G9:K9"/>
    <mergeCell ref="L9:P9"/>
    <mergeCell ref="E10:F10"/>
    <mergeCell ref="G10:K10"/>
    <mergeCell ref="L10:P10"/>
    <mergeCell ref="E11:F11"/>
    <mergeCell ref="G11:K11"/>
    <mergeCell ref="L11:P11"/>
    <mergeCell ref="E12:F12"/>
    <mergeCell ref="G12:K12"/>
    <mergeCell ref="S50:Y50"/>
    <mergeCell ref="O52:P52"/>
    <mergeCell ref="Q52:R52"/>
    <mergeCell ref="O53:P53"/>
    <mergeCell ref="Q53:R53"/>
    <mergeCell ref="O56:P56"/>
    <mergeCell ref="C34:G35"/>
    <mergeCell ref="O31:O34"/>
    <mergeCell ref="O35:O36"/>
    <mergeCell ref="S55:Y55"/>
    <mergeCell ref="S46:Y47"/>
    <mergeCell ref="Q27:R28"/>
    <mergeCell ref="Q29:R30"/>
    <mergeCell ref="Q35:R36"/>
    <mergeCell ref="Q37:R38"/>
    <mergeCell ref="Q39:R40"/>
    <mergeCell ref="Q43:R43"/>
    <mergeCell ref="B16:E16"/>
    <mergeCell ref="F16:V16"/>
    <mergeCell ref="B17:R17"/>
    <mergeCell ref="H18:H43"/>
    <mergeCell ref="P29:P30"/>
    <mergeCell ref="Q42:R42"/>
    <mergeCell ref="Q51:R51"/>
    <mergeCell ref="Q50:R50"/>
    <mergeCell ref="Q49:R49"/>
    <mergeCell ref="C21:G21"/>
    <mergeCell ref="P19:P22"/>
    <mergeCell ref="I143:J143"/>
    <mergeCell ref="G136:G137"/>
    <mergeCell ref="Q60:R60"/>
    <mergeCell ref="O59:Y59"/>
    <mergeCell ref="I33:N38"/>
    <mergeCell ref="C32:G33"/>
    <mergeCell ref="P31:P32"/>
    <mergeCell ref="C46:C47"/>
    <mergeCell ref="D46:D47"/>
    <mergeCell ref="E46:E47"/>
    <mergeCell ref="F46:F47"/>
    <mergeCell ref="G46:G47"/>
    <mergeCell ref="I39:N41"/>
    <mergeCell ref="I42:N43"/>
    <mergeCell ref="P33:P34"/>
    <mergeCell ref="B31:G31"/>
    <mergeCell ref="B46:B47"/>
    <mergeCell ref="Q55:R55"/>
    <mergeCell ref="O54:Y54"/>
    <mergeCell ref="Q46:R47"/>
    <mergeCell ref="S51:Y51"/>
    <mergeCell ref="O46:P47"/>
    <mergeCell ref="O48:P48"/>
    <mergeCell ref="O49:P49"/>
    <mergeCell ref="O50:P50"/>
    <mergeCell ref="Q31:R32"/>
    <mergeCell ref="Q33:R34"/>
    <mergeCell ref="Q48:R48"/>
    <mergeCell ref="Q41:R41"/>
    <mergeCell ref="B38:B43"/>
    <mergeCell ref="C38:G43"/>
    <mergeCell ref="O37:O38"/>
    <mergeCell ref="O178:Y178"/>
    <mergeCell ref="S61:Y61"/>
    <mergeCell ref="O63:P63"/>
    <mergeCell ref="Q63:R63"/>
    <mergeCell ref="S63:Y63"/>
    <mergeCell ref="O64:Y64"/>
    <mergeCell ref="O65:Y65"/>
    <mergeCell ref="C126:G126"/>
    <mergeCell ref="C127:G127"/>
    <mergeCell ref="C128:G128"/>
    <mergeCell ref="C134:G134"/>
    <mergeCell ref="C129:G129"/>
    <mergeCell ref="B130:G130"/>
    <mergeCell ref="C131:G131"/>
    <mergeCell ref="C132:G132"/>
    <mergeCell ref="B65:G65"/>
    <mergeCell ref="O61:P61"/>
    <mergeCell ref="Q61:R61"/>
    <mergeCell ref="S62:Y62"/>
    <mergeCell ref="O62:P62"/>
    <mergeCell ref="B136:B137"/>
    <mergeCell ref="C136:C137"/>
    <mergeCell ref="D136:D137"/>
    <mergeCell ref="E136:E137"/>
    <mergeCell ref="I142:K142"/>
    <mergeCell ref="L142:N142"/>
    <mergeCell ref="O142:P142"/>
    <mergeCell ref="Q142:R142"/>
    <mergeCell ref="S142:Y142"/>
    <mergeCell ref="F136:F137"/>
    <mergeCell ref="Q62:R62"/>
    <mergeCell ref="I137:K137"/>
    <mergeCell ref="AJ53:AL53"/>
    <mergeCell ref="AJ57:AK57"/>
    <mergeCell ref="AM57:AN57"/>
    <mergeCell ref="AO57:AT57"/>
    <mergeCell ref="AU57:BA57"/>
    <mergeCell ref="AG53:AI53"/>
    <mergeCell ref="B1:G1"/>
    <mergeCell ref="B45:G45"/>
    <mergeCell ref="B61:B63"/>
    <mergeCell ref="B48:B51"/>
    <mergeCell ref="Q19:R22"/>
    <mergeCell ref="Q23:R24"/>
    <mergeCell ref="Q25:R26"/>
    <mergeCell ref="B36:B37"/>
    <mergeCell ref="C36:G37"/>
    <mergeCell ref="I18:R18"/>
    <mergeCell ref="C18:G18"/>
    <mergeCell ref="O27:O28"/>
    <mergeCell ref="O29:O30"/>
    <mergeCell ref="I31:N32"/>
    <mergeCell ref="O39:O40"/>
    <mergeCell ref="P39:P40"/>
    <mergeCell ref="P27:P28"/>
    <mergeCell ref="Q57:R57"/>
    <mergeCell ref="I48:K48"/>
    <mergeCell ref="I49:K49"/>
    <mergeCell ref="O19:O22"/>
    <mergeCell ref="B32:B33"/>
    <mergeCell ref="B34:B35"/>
    <mergeCell ref="B23:B30"/>
    <mergeCell ref="C23:G30"/>
    <mergeCell ref="I46:N46"/>
    <mergeCell ref="CI46:CJ46"/>
    <mergeCell ref="AC46:AC47"/>
    <mergeCell ref="BE46:BE47"/>
    <mergeCell ref="CH46:CH47"/>
    <mergeCell ref="AB46:AB47"/>
    <mergeCell ref="BD46:BD47"/>
    <mergeCell ref="AE46:AE47"/>
    <mergeCell ref="CG46:CG47"/>
    <mergeCell ref="AJ47:AL47"/>
    <mergeCell ref="CE46:CF46"/>
    <mergeCell ref="AF46:AF47"/>
    <mergeCell ref="AG59:AI59"/>
    <mergeCell ref="AJ59:AL59"/>
    <mergeCell ref="AU46:BA47"/>
    <mergeCell ref="AM53:BA53"/>
    <mergeCell ref="AM59:AN59"/>
    <mergeCell ref="AO59:AT59"/>
    <mergeCell ref="AG58:AI58"/>
    <mergeCell ref="AJ58:AL58"/>
    <mergeCell ref="AG46:AL46"/>
    <mergeCell ref="AM46:AN47"/>
    <mergeCell ref="AO46:AT47"/>
    <mergeCell ref="AJ48:AL48"/>
    <mergeCell ref="AM48:BA48"/>
    <mergeCell ref="AG49:AI49"/>
    <mergeCell ref="AG55:AH55"/>
    <mergeCell ref="AJ55:AK55"/>
    <mergeCell ref="AU55:BA55"/>
    <mergeCell ref="AG56:AH56"/>
    <mergeCell ref="AJ56:AK56"/>
    <mergeCell ref="AM56:AN56"/>
    <mergeCell ref="AG57:AH57"/>
    <mergeCell ref="L137:N137"/>
    <mergeCell ref="Z107:AA107"/>
    <mergeCell ref="AB107:AB108"/>
    <mergeCell ref="O123:Y123"/>
    <mergeCell ref="B58:B60"/>
    <mergeCell ref="H46:H47"/>
    <mergeCell ref="L56:M56"/>
    <mergeCell ref="L57:M57"/>
    <mergeCell ref="L50:N50"/>
    <mergeCell ref="I47:K47"/>
    <mergeCell ref="L47:N47"/>
    <mergeCell ref="L48:N48"/>
    <mergeCell ref="L58:N58"/>
    <mergeCell ref="L59:N59"/>
    <mergeCell ref="L55:M55"/>
    <mergeCell ref="L53:N53"/>
    <mergeCell ref="L49:N49"/>
    <mergeCell ref="B52:B57"/>
    <mergeCell ref="C125:G125"/>
    <mergeCell ref="O117:P117"/>
    <mergeCell ref="Q117:R117"/>
    <mergeCell ref="S117:Y117"/>
    <mergeCell ref="I118:K118"/>
    <mergeCell ref="L118:N118"/>
    <mergeCell ref="O118:P118"/>
    <mergeCell ref="I114:K114"/>
    <mergeCell ref="L114:N114"/>
    <mergeCell ref="O122:P122"/>
    <mergeCell ref="Q122:R122"/>
    <mergeCell ref="S122:Y122"/>
    <mergeCell ref="Q118:R118"/>
    <mergeCell ref="S118:Y118"/>
    <mergeCell ref="S145:Y145"/>
    <mergeCell ref="Q145:R145"/>
    <mergeCell ref="O145:P145"/>
    <mergeCell ref="Q148:R148"/>
    <mergeCell ref="O148:P148"/>
    <mergeCell ref="L148:N148"/>
    <mergeCell ref="I148:K148"/>
    <mergeCell ref="O149:Y149"/>
    <mergeCell ref="I146:K146"/>
    <mergeCell ref="Z136:AA136"/>
    <mergeCell ref="AB136:AB137"/>
    <mergeCell ref="P35:P36"/>
    <mergeCell ref="I50:K50"/>
    <mergeCell ref="I53:K53"/>
    <mergeCell ref="I55:J55"/>
    <mergeCell ref="I56:J56"/>
    <mergeCell ref="I58:K58"/>
    <mergeCell ref="Z46:AA46"/>
    <mergeCell ref="S48:Y48"/>
    <mergeCell ref="S49:Y49"/>
    <mergeCell ref="S57:Y57"/>
    <mergeCell ref="S52:Y52"/>
    <mergeCell ref="S58:Y58"/>
    <mergeCell ref="S53:Y53"/>
    <mergeCell ref="O55:P55"/>
    <mergeCell ref="S60:Y60"/>
    <mergeCell ref="Q56:R56"/>
    <mergeCell ref="O60:P60"/>
    <mergeCell ref="S56:Y56"/>
    <mergeCell ref="O58:P58"/>
    <mergeCell ref="Q58:R58"/>
    <mergeCell ref="O57:P57"/>
    <mergeCell ref="O165:P166"/>
    <mergeCell ref="Q165:R166"/>
    <mergeCell ref="S165:Y166"/>
    <mergeCell ref="Z165:AA165"/>
    <mergeCell ref="AB165:AB166"/>
    <mergeCell ref="AC165:AC166"/>
    <mergeCell ref="I166:K166"/>
    <mergeCell ref="L166:N166"/>
    <mergeCell ref="AE165:AE166"/>
    <mergeCell ref="S172:Y172"/>
    <mergeCell ref="B167:B169"/>
    <mergeCell ref="I167:J167"/>
    <mergeCell ref="L167:M167"/>
    <mergeCell ref="O167:Y167"/>
    <mergeCell ref="I168:J168"/>
    <mergeCell ref="L168:M168"/>
    <mergeCell ref="O168:Y168"/>
    <mergeCell ref="I169:J169"/>
    <mergeCell ref="L169:M169"/>
    <mergeCell ref="O169:Y169"/>
    <mergeCell ref="O176:Y176"/>
    <mergeCell ref="O177:P177"/>
    <mergeCell ref="Q177:R177"/>
    <mergeCell ref="S177:Y177"/>
    <mergeCell ref="O152:Y152"/>
    <mergeCell ref="B173:B175"/>
    <mergeCell ref="I173:K173"/>
    <mergeCell ref="L173:N173"/>
    <mergeCell ref="O173:Y173"/>
    <mergeCell ref="I174:K174"/>
    <mergeCell ref="L174:N174"/>
    <mergeCell ref="O174:Y174"/>
    <mergeCell ref="I175:J175"/>
    <mergeCell ref="L175:M175"/>
    <mergeCell ref="O175:Y175"/>
    <mergeCell ref="B170:B172"/>
    <mergeCell ref="O170:P170"/>
    <mergeCell ref="Q170:R170"/>
    <mergeCell ref="S170:Y170"/>
    <mergeCell ref="O171:P171"/>
    <mergeCell ref="Q171:R171"/>
    <mergeCell ref="S171:Y171"/>
    <mergeCell ref="O172:P172"/>
    <mergeCell ref="Q172:R172"/>
    <mergeCell ref="I176:J176"/>
    <mergeCell ref="C163:G163"/>
    <mergeCell ref="C154:F154"/>
    <mergeCell ref="C155:G155"/>
    <mergeCell ref="C156:G156"/>
    <mergeCell ref="C157:G157"/>
    <mergeCell ref="C158:G158"/>
    <mergeCell ref="B159:G159"/>
    <mergeCell ref="L176:M176"/>
    <mergeCell ref="C160:G160"/>
    <mergeCell ref="C161:G161"/>
    <mergeCell ref="C162:G162"/>
    <mergeCell ref="B165:B166"/>
    <mergeCell ref="C165:C166"/>
    <mergeCell ref="D165:D166"/>
    <mergeCell ref="E165:E166"/>
    <mergeCell ref="F165:F166"/>
    <mergeCell ref="G165:G166"/>
    <mergeCell ref="H165:H166"/>
    <mergeCell ref="I165:N165"/>
    <mergeCell ref="B208:D208"/>
    <mergeCell ref="B209:D209"/>
    <mergeCell ref="B211:D211"/>
    <mergeCell ref="B204:D204"/>
    <mergeCell ref="B205:D205"/>
    <mergeCell ref="B206:D206"/>
    <mergeCell ref="B207:D207"/>
    <mergeCell ref="B145:B147"/>
    <mergeCell ref="C133:G133"/>
    <mergeCell ref="Q109:R109"/>
    <mergeCell ref="S109:Y109"/>
    <mergeCell ref="I110:K110"/>
    <mergeCell ref="L110:N110"/>
    <mergeCell ref="B107:B108"/>
    <mergeCell ref="C107:C108"/>
    <mergeCell ref="D107:D108"/>
    <mergeCell ref="E107:E108"/>
    <mergeCell ref="F107:F108"/>
    <mergeCell ref="G107:G108"/>
    <mergeCell ref="H107:H108"/>
    <mergeCell ref="I107:N107"/>
    <mergeCell ref="O107:P108"/>
    <mergeCell ref="I108:K108"/>
    <mergeCell ref="L108:N108"/>
    <mergeCell ref="O110:P110"/>
    <mergeCell ref="Q110:R110"/>
    <mergeCell ref="S110:Y110"/>
    <mergeCell ref="L109:N109"/>
    <mergeCell ref="Q107:R108"/>
    <mergeCell ref="S107:Y108"/>
    <mergeCell ref="H136:H137"/>
    <mergeCell ref="I136:N136"/>
    <mergeCell ref="O136:P137"/>
    <mergeCell ref="Q136:R137"/>
    <mergeCell ref="S136:Y137"/>
    <mergeCell ref="O114:P114"/>
    <mergeCell ref="Q114:R114"/>
    <mergeCell ref="S114:Y114"/>
    <mergeCell ref="L117:N117"/>
    <mergeCell ref="AC107:AC108"/>
    <mergeCell ref="BB107:BC107"/>
    <mergeCell ref="BE107:BE108"/>
    <mergeCell ref="Z106:AC106"/>
    <mergeCell ref="BB106:BE106"/>
    <mergeCell ref="BD107:BD108"/>
    <mergeCell ref="AG109:AI109"/>
    <mergeCell ref="AJ109:AL109"/>
    <mergeCell ref="Q113:R113"/>
    <mergeCell ref="S113:Y113"/>
    <mergeCell ref="I112:J112"/>
    <mergeCell ref="L112:M112"/>
    <mergeCell ref="O112:P112"/>
    <mergeCell ref="Q112:R112"/>
    <mergeCell ref="S112:Y112"/>
    <mergeCell ref="I113:K113"/>
    <mergeCell ref="L113:N113"/>
    <mergeCell ref="O113:P113"/>
    <mergeCell ref="O109:P109"/>
    <mergeCell ref="I111:K111"/>
    <mergeCell ref="L111:N111"/>
    <mergeCell ref="O111:P111"/>
    <mergeCell ref="I109:K109"/>
    <mergeCell ref="Q111:R111"/>
    <mergeCell ref="S111:Y111"/>
    <mergeCell ref="O119:P119"/>
    <mergeCell ref="Q119:R119"/>
    <mergeCell ref="S119:Y119"/>
    <mergeCell ref="O120:P120"/>
    <mergeCell ref="Q120:R120"/>
    <mergeCell ref="S120:Y120"/>
    <mergeCell ref="L122:N122"/>
    <mergeCell ref="I121:K121"/>
    <mergeCell ref="L121:N121"/>
    <mergeCell ref="O121:P121"/>
    <mergeCell ref="Q121:R121"/>
    <mergeCell ref="S121:Y121"/>
    <mergeCell ref="I122:K122"/>
    <mergeCell ref="B115:B118"/>
    <mergeCell ref="O115:P115"/>
    <mergeCell ref="Q115:R115"/>
    <mergeCell ref="S115:Y115"/>
    <mergeCell ref="I116:K116"/>
    <mergeCell ref="L116:N116"/>
    <mergeCell ref="O116:P116"/>
    <mergeCell ref="Q116:R116"/>
    <mergeCell ref="S116:Y116"/>
    <mergeCell ref="I117:K117"/>
    <mergeCell ref="C67:G67"/>
    <mergeCell ref="C68:G68"/>
    <mergeCell ref="C69:G69"/>
    <mergeCell ref="C70:G70"/>
    <mergeCell ref="B73:G73"/>
    <mergeCell ref="C74:G74"/>
    <mergeCell ref="C75:G75"/>
    <mergeCell ref="C76:G76"/>
    <mergeCell ref="B77:G77"/>
    <mergeCell ref="B78:B79"/>
    <mergeCell ref="C78:C79"/>
    <mergeCell ref="D78:D79"/>
    <mergeCell ref="E78:E79"/>
    <mergeCell ref="F78:F79"/>
    <mergeCell ref="B121:B122"/>
    <mergeCell ref="G78:H79"/>
    <mergeCell ref="G80:H80"/>
    <mergeCell ref="B109:B114"/>
    <mergeCell ref="C98:G98"/>
    <mergeCell ref="C99:G99"/>
    <mergeCell ref="C100:G100"/>
    <mergeCell ref="C101:G101"/>
    <mergeCell ref="B102:G102"/>
    <mergeCell ref="C103:G103"/>
    <mergeCell ref="C104:G104"/>
    <mergeCell ref="C105:G105"/>
    <mergeCell ref="C97:G97"/>
    <mergeCell ref="B71:B72"/>
    <mergeCell ref="C71:G72"/>
    <mergeCell ref="B119:B120"/>
    <mergeCell ref="M80:N80"/>
    <mergeCell ref="AA83:AB83"/>
    <mergeCell ref="AC83:AI83"/>
    <mergeCell ref="AL84:AM85"/>
    <mergeCell ref="AN84:AP85"/>
    <mergeCell ref="AA85:AB86"/>
    <mergeCell ref="AC85:AI86"/>
    <mergeCell ref="AC78:AC79"/>
    <mergeCell ref="CI78:CJ78"/>
    <mergeCell ref="AA88:AB89"/>
    <mergeCell ref="AC88:AI89"/>
    <mergeCell ref="AL89:AP91"/>
    <mergeCell ref="AA91:AB91"/>
    <mergeCell ref="AC91:AI91"/>
    <mergeCell ref="AH95:AI95"/>
    <mergeCell ref="AJ95:AK95"/>
    <mergeCell ref="AL95:AM95"/>
    <mergeCell ref="AA93:AD93"/>
    <mergeCell ref="AE93:AM93"/>
    <mergeCell ref="AN93:AQ93"/>
    <mergeCell ref="AA92:AP92"/>
    <mergeCell ref="AH94:AI94"/>
    <mergeCell ref="AJ94:AK94"/>
    <mergeCell ref="AL94:AM94"/>
    <mergeCell ref="CG78:CG79"/>
    <mergeCell ref="S194:Y194"/>
    <mergeCell ref="B190:G190"/>
    <mergeCell ref="B191:B192"/>
    <mergeCell ref="C191:D192"/>
    <mergeCell ref="E191:E192"/>
    <mergeCell ref="F191:F192"/>
    <mergeCell ref="G191:G192"/>
    <mergeCell ref="H191:H192"/>
    <mergeCell ref="I191:N191"/>
    <mergeCell ref="O191:P192"/>
    <mergeCell ref="Q191:R192"/>
    <mergeCell ref="S191:Y192"/>
    <mergeCell ref="I192:K192"/>
    <mergeCell ref="L192:N192"/>
    <mergeCell ref="I190:Y190"/>
    <mergeCell ref="O199:Y199"/>
    <mergeCell ref="AB191:AB192"/>
    <mergeCell ref="C195:D195"/>
    <mergeCell ref="I195:K195"/>
    <mergeCell ref="L195:N195"/>
    <mergeCell ref="O195:Y195"/>
    <mergeCell ref="B196:B197"/>
    <mergeCell ref="C196:D197"/>
    <mergeCell ref="I196:K196"/>
    <mergeCell ref="L196:N196"/>
    <mergeCell ref="O196:Y196"/>
    <mergeCell ref="I197:J197"/>
    <mergeCell ref="L197:M197"/>
    <mergeCell ref="O197:Y197"/>
    <mergeCell ref="C193:D193"/>
    <mergeCell ref="I193:K193"/>
    <mergeCell ref="L193:N193"/>
    <mergeCell ref="O193:P193"/>
    <mergeCell ref="Q193:R193"/>
    <mergeCell ref="S193:Y193"/>
    <mergeCell ref="O194:P194"/>
    <mergeCell ref="Q194:R194"/>
    <mergeCell ref="AJ146:AL146"/>
    <mergeCell ref="AG149:AI149"/>
    <mergeCell ref="AJ149:AL149"/>
    <mergeCell ref="C198:D198"/>
    <mergeCell ref="I198:J198"/>
    <mergeCell ref="L198:M198"/>
    <mergeCell ref="C194:D194"/>
    <mergeCell ref="I194:J194"/>
    <mergeCell ref="L194:M194"/>
    <mergeCell ref="C181:G181"/>
    <mergeCell ref="C182:G182"/>
    <mergeCell ref="C183:G183"/>
    <mergeCell ref="C184:G184"/>
    <mergeCell ref="B185:G185"/>
    <mergeCell ref="C186:G186"/>
    <mergeCell ref="C187:G187"/>
    <mergeCell ref="C188:G188"/>
    <mergeCell ref="C189:G189"/>
    <mergeCell ref="O198:Y198"/>
    <mergeCell ref="C180:G180"/>
    <mergeCell ref="B148:B151"/>
    <mergeCell ref="O147:P147"/>
    <mergeCell ref="O146:Y146"/>
    <mergeCell ref="L146:N146"/>
    <mergeCell ref="L149:N149"/>
    <mergeCell ref="I149:K149"/>
    <mergeCell ref="S148:Y148"/>
    <mergeCell ref="AM151:AN151"/>
    <mergeCell ref="AO151:AT151"/>
    <mergeCell ref="AU151:BA151"/>
    <mergeCell ref="B143:B144"/>
    <mergeCell ref="Q140:R140"/>
    <mergeCell ref="O140:P140"/>
    <mergeCell ref="B140:B142"/>
    <mergeCell ref="O139:Y139"/>
    <mergeCell ref="L139:N139"/>
    <mergeCell ref="I139:K139"/>
    <mergeCell ref="O138:Y138"/>
    <mergeCell ref="L138:N138"/>
    <mergeCell ref="I138:K138"/>
    <mergeCell ref="B138:B139"/>
    <mergeCell ref="O144:Y144"/>
    <mergeCell ref="L144:M144"/>
    <mergeCell ref="I144:J144"/>
    <mergeCell ref="O143:Y143"/>
    <mergeCell ref="L143:M143"/>
    <mergeCell ref="AG142:AH142"/>
    <mergeCell ref="O150:P150"/>
    <mergeCell ref="Q150:R150"/>
    <mergeCell ref="S150:Y150"/>
    <mergeCell ref="O151:P151"/>
    <mergeCell ref="Q151:R151"/>
    <mergeCell ref="S151:Y151"/>
    <mergeCell ref="Q147:R147"/>
    <mergeCell ref="S147:Y147"/>
    <mergeCell ref="S140:Y140"/>
    <mergeCell ref="O141:P141"/>
    <mergeCell ref="Q141:R141"/>
    <mergeCell ref="S141:Y141"/>
    <mergeCell ref="BB135:BE135"/>
    <mergeCell ref="BE136:BE137"/>
    <mergeCell ref="AG137:AI137"/>
    <mergeCell ref="AJ137:AL137"/>
    <mergeCell ref="AG138:AI138"/>
    <mergeCell ref="AJ138:AL138"/>
    <mergeCell ref="AM138:AN138"/>
    <mergeCell ref="AO138:AT138"/>
    <mergeCell ref="AU138:BA138"/>
    <mergeCell ref="AG139:AI139"/>
    <mergeCell ref="AJ139:AL139"/>
    <mergeCell ref="AM139:AN139"/>
    <mergeCell ref="AO139:AT139"/>
    <mergeCell ref="AU139:BA139"/>
    <mergeCell ref="BD136:BD137"/>
    <mergeCell ref="AJ144:AK144"/>
    <mergeCell ref="AM144:AN144"/>
    <mergeCell ref="AO144:AT144"/>
    <mergeCell ref="AU144:BA144"/>
    <mergeCell ref="AJ142:AK142"/>
    <mergeCell ref="AM142:AN142"/>
    <mergeCell ref="AO142:AT142"/>
    <mergeCell ref="AU142:BA142"/>
    <mergeCell ref="AM140:AN140"/>
    <mergeCell ref="AO140:AT140"/>
    <mergeCell ref="AU140:BA140"/>
    <mergeCell ref="AM141:AN141"/>
    <mergeCell ref="AO141:AT141"/>
    <mergeCell ref="AU141:BA141"/>
    <mergeCell ref="Z164:AC164"/>
    <mergeCell ref="AE164:BA164"/>
    <mergeCell ref="BB164:BE164"/>
    <mergeCell ref="AM146:AN146"/>
    <mergeCell ref="AO146:AT146"/>
    <mergeCell ref="AU146:BA146"/>
    <mergeCell ref="AM147:AN147"/>
    <mergeCell ref="AO147:AT147"/>
    <mergeCell ref="AU147:BA147"/>
    <mergeCell ref="AG148:AI148"/>
    <mergeCell ref="AJ148:AL148"/>
    <mergeCell ref="AM148:BA148"/>
    <mergeCell ref="AM143:AN143"/>
    <mergeCell ref="AO143:AT143"/>
    <mergeCell ref="AU143:BA143"/>
    <mergeCell ref="AG144:AH144"/>
    <mergeCell ref="AG165:AL165"/>
    <mergeCell ref="AM165:AN166"/>
    <mergeCell ref="AO165:AT166"/>
    <mergeCell ref="AU165:BA166"/>
    <mergeCell ref="BB165:BC165"/>
    <mergeCell ref="BD165:BD166"/>
    <mergeCell ref="BE165:BE166"/>
    <mergeCell ref="AG166:AI166"/>
    <mergeCell ref="AJ166:AL166"/>
    <mergeCell ref="AM145:AN145"/>
    <mergeCell ref="AO145:AT145"/>
    <mergeCell ref="AU145:BA145"/>
    <mergeCell ref="AM149:BA149"/>
    <mergeCell ref="AM150:AN150"/>
    <mergeCell ref="AO150:AT150"/>
    <mergeCell ref="AU150:BA150"/>
    <mergeCell ref="AG167:AH167"/>
    <mergeCell ref="AJ167:AK167"/>
    <mergeCell ref="AM167:AN167"/>
    <mergeCell ref="AO167:AT167"/>
    <mergeCell ref="AU167:BA167"/>
    <mergeCell ref="AG168:AH168"/>
    <mergeCell ref="AJ168:AK168"/>
    <mergeCell ref="AM168:AN168"/>
    <mergeCell ref="AO168:AT168"/>
    <mergeCell ref="AU168:BA168"/>
    <mergeCell ref="AG169:AH169"/>
    <mergeCell ref="AJ169:AK169"/>
    <mergeCell ref="AM169:AN169"/>
    <mergeCell ref="AO169:AT169"/>
    <mergeCell ref="AU169:BA169"/>
    <mergeCell ref="AM170:AN170"/>
    <mergeCell ref="AO170:AT170"/>
    <mergeCell ref="AU170:BA170"/>
    <mergeCell ref="AM171:AN171"/>
    <mergeCell ref="AO171:AT171"/>
    <mergeCell ref="AU171:BA171"/>
    <mergeCell ref="AM172:AN172"/>
    <mergeCell ref="AO172:AT172"/>
    <mergeCell ref="AU172:BA172"/>
    <mergeCell ref="AG176:AH176"/>
    <mergeCell ref="AJ176:AK176"/>
    <mergeCell ref="AM176:AN176"/>
    <mergeCell ref="AO176:AT176"/>
    <mergeCell ref="AU176:BA176"/>
    <mergeCell ref="AM177:AN177"/>
    <mergeCell ref="AO177:AT177"/>
    <mergeCell ref="AU177:BA177"/>
    <mergeCell ref="AG173:AI173"/>
    <mergeCell ref="AJ173:AL173"/>
    <mergeCell ref="AM173:AN173"/>
    <mergeCell ref="AO173:AT173"/>
    <mergeCell ref="AU173:BA173"/>
    <mergeCell ref="AG174:AI174"/>
    <mergeCell ref="AJ174:AL174"/>
    <mergeCell ref="AM174:AN174"/>
    <mergeCell ref="AO174:AT174"/>
    <mergeCell ref="AU174:BA174"/>
    <mergeCell ref="AG175:AH175"/>
    <mergeCell ref="AJ175:AK175"/>
    <mergeCell ref="AM175:AN175"/>
    <mergeCell ref="AO175:AT175"/>
    <mergeCell ref="AU175:BA175"/>
    <mergeCell ref="AG193:AI193"/>
    <mergeCell ref="AJ193:AL193"/>
    <mergeCell ref="AM193:BA193"/>
    <mergeCell ref="AG194:AH194"/>
    <mergeCell ref="AJ194:AK194"/>
    <mergeCell ref="AM194:AN194"/>
    <mergeCell ref="AO194:AT194"/>
    <mergeCell ref="AU194:BA194"/>
    <mergeCell ref="AG191:AL191"/>
    <mergeCell ref="AM191:AN192"/>
    <mergeCell ref="AO191:AT192"/>
    <mergeCell ref="AU191:BA192"/>
    <mergeCell ref="AG192:AI192"/>
    <mergeCell ref="AJ192:AL192"/>
    <mergeCell ref="AG190:BA190"/>
    <mergeCell ref="AG198:AH198"/>
    <mergeCell ref="AJ198:AK198"/>
    <mergeCell ref="AM198:AN198"/>
    <mergeCell ref="AO198:AT198"/>
    <mergeCell ref="AU198:BA198"/>
    <mergeCell ref="AG195:AI195"/>
    <mergeCell ref="AJ195:AL195"/>
    <mergeCell ref="AM195:BA195"/>
    <mergeCell ref="AG196:AI196"/>
    <mergeCell ref="AJ196:AL196"/>
    <mergeCell ref="AM196:BA196"/>
    <mergeCell ref="AG197:AH197"/>
    <mergeCell ref="AJ197:AK197"/>
    <mergeCell ref="AM197:AN197"/>
    <mergeCell ref="AO197:AT197"/>
    <mergeCell ref="AU197:BA197"/>
  </mergeCells>
  <phoneticPr fontId="4" type="noConversion"/>
  <hyperlinks>
    <hyperlink ref="Q50" r:id="rId1" display="https://www.subredsuroccidente.gov.co/transparencia/planeacion/politicas-lineamientos-manuales" xr:uid="{00000000-0004-0000-0100-000000000000}"/>
    <hyperlink ref="Q53" r:id="rId2" xr:uid="{00000000-0004-0000-0100-000001000000}"/>
    <hyperlink ref="Q58" r:id="rId3" xr:uid="{00000000-0004-0000-0100-000002000000}"/>
    <hyperlink ref="Q60" r:id="rId4" display="https://www.subredsuroccidente.gov.co/transparencia/planeacion/politicas-lineamientos-manuales_x000a__x000a_Surocito informa N° 11 (PDF)" xr:uid="{00000000-0004-0000-0100-000003000000}"/>
    <hyperlink ref="Q111" r:id="rId5" display="https://subredsuroccidentegovco-my.sharepoint.com/:f:/r/personal/referenteriesgos_subredsuroccidente_gov_co/Documents/PAAC%202022%20(I%20trimestre)/Componente%203/1.3?csf=1&amp;web=1&amp;e=RWfbYo" xr:uid="{00000000-0004-0000-0100-000004000000}"/>
    <hyperlink ref="Q114" r:id="rId6" display="https://subredsuroccidentegovco-my.sharepoint.com/:f:/r/personal/referenteriesgos_subredsuroccidente_gov_co/Documents/PAAC%202022%20(I%20trimestre)/Componente%203/1.6?csf=1&amp;web=1&amp;e=lLTash" xr:uid="{00000000-0004-0000-0100-000005000000}"/>
    <hyperlink ref="Q117" r:id="rId7" xr:uid="{00000000-0004-0000-0100-000006000000}"/>
    <hyperlink ref="S112" r:id="rId8" display="https://www.subredsuroccidente.gov.co/transparencia/rendicion-de-cuentas" xr:uid="{00000000-0004-0000-0100-000007000000}"/>
    <hyperlink ref="S118" r:id="rId9" display="https://www.subredsuroccidente.gov.co/transparencia/rendicion-de-cuentas" xr:uid="{00000000-0004-0000-0100-000008000000}"/>
    <hyperlink ref="AO109" r:id="rId10" display="https://youtu.be/RW089sMtLsU_x000a__x000a_- Acta Dialogos _x000a_- Pantallazo soporte de visualizaciones_x000a_- Presentación dialogos ciudadanos " xr:uid="{00000000-0004-0000-0100-000009000000}"/>
    <hyperlink ref="AO167:AT167" r:id="rId11" display="https://subredsuroccidente.gov.co/   " xr:uid="{00000000-0004-0000-0100-00000A000000}"/>
    <hyperlink ref="AO167" r:id="rId12" xr:uid="{00000000-0004-0000-0100-00000B000000}"/>
    <hyperlink ref="BQ175" r:id="rId13" xr:uid="{ADEADB6A-5593-41EB-8FDB-8904F083DFF8}"/>
  </hyperlinks>
  <pageMargins left="0.11811023622047245" right="0.11811023622047245" top="0.35433070866141736" bottom="0.35433070866141736" header="0.31496062992125984" footer="0.31496062992125984"/>
  <pageSetup paperSize="5" scale="35" orientation="landscape" r:id="rId14"/>
  <ignoredErrors>
    <ignoredError sqref="CJ115" formula="1"/>
  </ignoredErrors>
  <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DV78"/>
  <sheetViews>
    <sheetView showGridLines="0" zoomScale="70" zoomScaleNormal="70" workbookViewId="0">
      <selection activeCell="D61" sqref="D61:D65"/>
    </sheetView>
  </sheetViews>
  <sheetFormatPr baseColWidth="10" defaultColWidth="11.42578125" defaultRowHeight="66.75" customHeight="1"/>
  <cols>
    <col min="1" max="1" width="2.140625" style="191" customWidth="1"/>
    <col min="2" max="2" width="7" style="191" customWidth="1"/>
    <col min="3" max="3" width="31.42578125" style="191" customWidth="1"/>
    <col min="4" max="4" width="36.140625" style="191" customWidth="1"/>
    <col min="5" max="5" width="23.7109375" style="191" customWidth="1"/>
    <col min="6" max="6" width="21.5703125" style="191" customWidth="1"/>
    <col min="7" max="7" width="26.28515625" style="191" customWidth="1"/>
    <col min="8" max="8" width="44.42578125" style="191" customWidth="1"/>
    <col min="9" max="9" width="36.85546875" style="191" customWidth="1"/>
    <col min="10" max="10" width="50.140625" style="191" customWidth="1"/>
    <col min="11" max="11" width="31.140625" style="191" customWidth="1"/>
    <col min="12" max="12" width="28.28515625" style="191" customWidth="1"/>
    <col min="13" max="13" width="1.28515625" style="191" customWidth="1"/>
    <col min="14" max="14" width="22.7109375" style="191" customWidth="1"/>
    <col min="15" max="15" width="12" style="191" customWidth="1"/>
    <col min="16" max="16" width="20.85546875" style="191" customWidth="1"/>
    <col min="17" max="17" width="25.28515625" style="191" customWidth="1"/>
    <col min="18" max="18" width="23.5703125" style="191" customWidth="1"/>
    <col min="19" max="19" width="22.85546875" style="191" customWidth="1"/>
    <col min="20" max="20" width="1.5703125" style="191" customWidth="1"/>
    <col min="21" max="21" width="49" style="191" customWidth="1"/>
    <col min="22" max="22" width="24.85546875" style="191" customWidth="1"/>
    <col min="23" max="23" width="23.5703125" style="191" customWidth="1"/>
    <col min="24" max="33" width="12.5703125" style="191" customWidth="1"/>
    <col min="34" max="34" width="16.140625" style="191" customWidth="1"/>
    <col min="35" max="36" width="19.28515625" style="191" customWidth="1"/>
    <col min="37" max="38" width="21.85546875" style="191" customWidth="1"/>
    <col min="39" max="42" width="18.7109375" style="191" customWidth="1"/>
    <col min="43" max="43" width="42" style="191" customWidth="1"/>
    <col min="44" max="47" width="27.7109375" style="191" customWidth="1"/>
    <col min="48" max="48" width="2.140625" style="191" customWidth="1"/>
    <col min="49" max="49" width="20" style="191" customWidth="1"/>
    <col min="50" max="50" width="20.5703125" style="191" customWidth="1"/>
    <col min="51" max="52" width="17.7109375" style="191" customWidth="1"/>
    <col min="53" max="53" width="24" style="191" customWidth="1"/>
    <col min="54" max="54" width="23.85546875" style="191" customWidth="1"/>
    <col min="55" max="55" width="1.7109375" style="191" customWidth="1"/>
    <col min="56" max="56" width="1.140625" style="191" customWidth="1"/>
    <col min="57" max="57" width="8" style="169" customWidth="1"/>
    <col min="58" max="62" width="16" style="191" customWidth="1"/>
    <col min="63" max="63" width="1.7109375" style="191" customWidth="1"/>
    <col min="64" max="64" width="28.5703125" style="191" customWidth="1"/>
    <col min="65" max="65" width="20.5703125" style="191" customWidth="1"/>
    <col min="66" max="66" width="25.7109375" style="191" customWidth="1"/>
    <col min="67" max="68" width="20.5703125" style="191" customWidth="1"/>
    <col min="69" max="69" width="17.7109375" style="191" customWidth="1"/>
    <col min="70" max="70" width="1.7109375" style="191" customWidth="1"/>
    <col min="71" max="71" width="35.5703125" style="191" customWidth="1"/>
    <col min="72" max="72" width="38.5703125" style="191" customWidth="1"/>
    <col min="73" max="73" width="28.42578125" style="191" customWidth="1"/>
    <col min="74" max="74" width="1.7109375" style="191" customWidth="1"/>
    <col min="75" max="94" width="8.5703125" style="191" customWidth="1"/>
    <col min="95" max="95" width="19.85546875" style="191" customWidth="1"/>
    <col min="96" max="96" width="1.7109375" style="191" customWidth="1"/>
    <col min="97" max="120" width="8.42578125" style="191" customWidth="1"/>
    <col min="121" max="121" width="19.7109375" style="191" customWidth="1"/>
    <col min="122" max="122" width="1.5703125" style="191" customWidth="1"/>
    <col min="123" max="123" width="25.28515625" style="191" customWidth="1"/>
    <col min="124" max="124" width="31.5703125" style="191" customWidth="1"/>
    <col min="125" max="125" width="25.28515625" style="191" customWidth="1"/>
    <col min="126" max="126" width="28.42578125" style="191" customWidth="1"/>
    <col min="127" max="16384" width="11.42578125" style="191"/>
  </cols>
  <sheetData>
    <row r="1" spans="2:126" s="100" customFormat="1" ht="12" customHeight="1" thickBot="1">
      <c r="B1" s="101"/>
      <c r="BE1" s="102"/>
    </row>
    <row r="2" spans="2:126" s="100" customFormat="1" ht="37.5" customHeight="1" thickBot="1">
      <c r="B2" s="2049"/>
      <c r="C2" s="2050"/>
      <c r="D2" s="2050"/>
      <c r="E2" s="2055" t="s">
        <v>851</v>
      </c>
      <c r="F2" s="2055"/>
      <c r="G2" s="2055"/>
      <c r="H2" s="2055"/>
      <c r="I2" s="2055"/>
      <c r="J2" s="2058" t="s">
        <v>852</v>
      </c>
      <c r="K2" s="2059"/>
      <c r="L2" s="103">
        <v>1</v>
      </c>
      <c r="M2" s="2060"/>
      <c r="N2" s="2061"/>
      <c r="O2" s="2061"/>
      <c r="P2" s="2062"/>
      <c r="T2" s="104"/>
      <c r="BE2" s="102"/>
    </row>
    <row r="3" spans="2:126" s="100" customFormat="1" ht="37.5" customHeight="1" thickBot="1">
      <c r="B3" s="2051"/>
      <c r="C3" s="2052"/>
      <c r="D3" s="2052"/>
      <c r="E3" s="2056"/>
      <c r="F3" s="2056"/>
      <c r="G3" s="2056"/>
      <c r="H3" s="2056"/>
      <c r="I3" s="2056"/>
      <c r="J3" s="2058" t="s">
        <v>853</v>
      </c>
      <c r="K3" s="2059"/>
      <c r="L3" s="105">
        <v>44630</v>
      </c>
      <c r="M3" s="2063"/>
      <c r="N3" s="2064"/>
      <c r="O3" s="2064"/>
      <c r="P3" s="2065"/>
      <c r="T3" s="104"/>
      <c r="BE3" s="102"/>
    </row>
    <row r="4" spans="2:126" s="100" customFormat="1" ht="37.5" customHeight="1" thickBot="1">
      <c r="B4" s="2053"/>
      <c r="C4" s="2054"/>
      <c r="D4" s="2054"/>
      <c r="E4" s="2057"/>
      <c r="F4" s="2057"/>
      <c r="G4" s="2057"/>
      <c r="H4" s="2057"/>
      <c r="I4" s="2057"/>
      <c r="J4" s="2058" t="s">
        <v>854</v>
      </c>
      <c r="K4" s="2059"/>
      <c r="L4" s="103" t="s">
        <v>855</v>
      </c>
      <c r="M4" s="2066"/>
      <c r="N4" s="2067"/>
      <c r="O4" s="2067"/>
      <c r="P4" s="2068"/>
      <c r="T4" s="104"/>
      <c r="BE4" s="102"/>
    </row>
    <row r="5" spans="2:126" s="100" customFormat="1" ht="12" customHeight="1" thickBot="1">
      <c r="B5" s="104"/>
      <c r="C5" s="106"/>
      <c r="D5" s="106"/>
      <c r="E5" s="106"/>
      <c r="F5" s="106"/>
      <c r="G5" s="106"/>
      <c r="H5" s="106"/>
      <c r="I5" s="106"/>
      <c r="J5" s="106"/>
      <c r="K5" s="106"/>
      <c r="L5" s="106"/>
      <c r="M5" s="106"/>
      <c r="N5" s="106"/>
      <c r="O5" s="106"/>
      <c r="P5" s="106"/>
      <c r="T5" s="106"/>
      <c r="U5" s="106"/>
      <c r="V5" s="106"/>
      <c r="W5" s="106"/>
      <c r="BE5" s="102"/>
    </row>
    <row r="6" spans="2:126" s="100" customFormat="1" ht="33.75" customHeight="1">
      <c r="B6" s="2031" t="s">
        <v>856</v>
      </c>
      <c r="C6" s="2032"/>
      <c r="D6" s="2032"/>
      <c r="E6" s="2032"/>
      <c r="F6" s="2032"/>
      <c r="G6" s="2032"/>
      <c r="H6" s="2033"/>
      <c r="I6" s="2034"/>
      <c r="J6" s="2035"/>
      <c r="K6" s="2035"/>
      <c r="L6" s="2035"/>
      <c r="M6" s="2035"/>
      <c r="N6" s="2035"/>
      <c r="O6" s="2035"/>
      <c r="P6" s="2036"/>
      <c r="BE6" s="102"/>
    </row>
    <row r="7" spans="2:126" s="100" customFormat="1" ht="33.75" customHeight="1">
      <c r="B7" s="2037" t="s">
        <v>857</v>
      </c>
      <c r="C7" s="2038"/>
      <c r="D7" s="2038"/>
      <c r="E7" s="2038"/>
      <c r="F7" s="2038"/>
      <c r="G7" s="2038"/>
      <c r="H7" s="2039"/>
      <c r="I7" s="2040"/>
      <c r="J7" s="2041"/>
      <c r="K7" s="2041"/>
      <c r="L7" s="2041"/>
      <c r="M7" s="2041"/>
      <c r="N7" s="2041"/>
      <c r="O7" s="2041"/>
      <c r="P7" s="2042"/>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8"/>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row>
    <row r="8" spans="2:126" s="100" customFormat="1" ht="33.75" customHeight="1">
      <c r="B8" s="2043" t="s">
        <v>858</v>
      </c>
      <c r="C8" s="2044"/>
      <c r="D8" s="2044"/>
      <c r="E8" s="2044"/>
      <c r="F8" s="2044"/>
      <c r="G8" s="2044"/>
      <c r="H8" s="2045"/>
      <c r="I8" s="2046"/>
      <c r="J8" s="2047"/>
      <c r="K8" s="2047"/>
      <c r="L8" s="2047"/>
      <c r="M8" s="2047"/>
      <c r="N8" s="2047"/>
      <c r="O8" s="2047"/>
      <c r="P8" s="2048"/>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8"/>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row>
    <row r="9" spans="2:126" s="100" customFormat="1" ht="33.75" customHeight="1" thickBot="1">
      <c r="B9" s="1981" t="s">
        <v>859</v>
      </c>
      <c r="C9" s="1982"/>
      <c r="D9" s="1982"/>
      <c r="E9" s="1982"/>
      <c r="F9" s="1982"/>
      <c r="G9" s="1982"/>
      <c r="H9" s="1983"/>
      <c r="I9" s="1984"/>
      <c r="J9" s="1985"/>
      <c r="K9" s="1985"/>
      <c r="L9" s="1985"/>
      <c r="M9" s="1985"/>
      <c r="N9" s="1985"/>
      <c r="O9" s="1985"/>
      <c r="P9" s="1986"/>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8"/>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row>
    <row r="10" spans="2:126" s="109" customFormat="1" ht="12" customHeight="1" thickBot="1">
      <c r="B10" s="1987"/>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1"/>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row>
    <row r="11" spans="2:126" s="112" customFormat="1" ht="41.25" customHeight="1" thickBot="1">
      <c r="B11" s="1989" t="s">
        <v>860</v>
      </c>
      <c r="C11" s="1990"/>
      <c r="D11" s="1990"/>
      <c r="E11" s="1990"/>
      <c r="F11" s="1990"/>
      <c r="G11" s="1990"/>
      <c r="H11" s="1990"/>
      <c r="I11" s="1990"/>
      <c r="J11" s="1990"/>
      <c r="K11" s="1991"/>
      <c r="L11" s="1992"/>
      <c r="M11" s="113"/>
      <c r="N11" s="1989" t="s">
        <v>861</v>
      </c>
      <c r="O11" s="1990"/>
      <c r="P11" s="1990"/>
      <c r="Q11" s="1990"/>
      <c r="R11" s="1990"/>
      <c r="S11" s="1992"/>
      <c r="T11" s="114"/>
      <c r="U11" s="1993" t="s">
        <v>862</v>
      </c>
      <c r="V11" s="1994"/>
      <c r="W11" s="1994"/>
      <c r="X11" s="1994"/>
      <c r="Y11" s="1994"/>
      <c r="Z11" s="1994"/>
      <c r="AA11" s="1994"/>
      <c r="AB11" s="1994"/>
      <c r="AC11" s="1994"/>
      <c r="AD11" s="1994"/>
      <c r="AE11" s="1994"/>
      <c r="AF11" s="1994"/>
      <c r="AG11" s="1994"/>
      <c r="AH11" s="1994"/>
      <c r="AI11" s="1994"/>
      <c r="AJ11" s="1994"/>
      <c r="AK11" s="1994"/>
      <c r="AL11" s="1994"/>
      <c r="AM11" s="1994"/>
      <c r="AN11" s="1994"/>
      <c r="AO11" s="1994"/>
      <c r="AP11" s="1994"/>
      <c r="AQ11" s="1994"/>
      <c r="AR11" s="1994"/>
      <c r="AS11" s="1994"/>
      <c r="AT11" s="1994"/>
      <c r="AU11" s="1995"/>
      <c r="AV11" s="114"/>
      <c r="AW11" s="1993" t="s">
        <v>863</v>
      </c>
      <c r="AX11" s="1994"/>
      <c r="AY11" s="1994"/>
      <c r="AZ11" s="1994"/>
      <c r="BA11" s="1994"/>
      <c r="BB11" s="1994"/>
      <c r="BC11" s="1994"/>
      <c r="BD11" s="1994"/>
      <c r="BE11" s="1994"/>
      <c r="BF11" s="1994"/>
      <c r="BG11" s="1994"/>
      <c r="BH11" s="1994"/>
      <c r="BI11" s="1994"/>
      <c r="BJ11" s="1995"/>
      <c r="BK11" s="115"/>
      <c r="BL11" s="2074" t="s">
        <v>864</v>
      </c>
      <c r="BM11" s="2075"/>
      <c r="BN11" s="2075"/>
      <c r="BO11" s="2075"/>
      <c r="BP11" s="2075"/>
      <c r="BQ11" s="2075"/>
      <c r="BR11" s="2075"/>
      <c r="BS11" s="2075"/>
      <c r="BT11" s="2075"/>
      <c r="BU11" s="2076"/>
      <c r="BV11" s="115"/>
      <c r="BW11" s="1950" t="s">
        <v>865</v>
      </c>
      <c r="BX11" s="1951"/>
      <c r="BY11" s="1951"/>
      <c r="BZ11" s="1951"/>
      <c r="CA11" s="1951"/>
      <c r="CB11" s="1951"/>
      <c r="CC11" s="1951"/>
      <c r="CD11" s="1951"/>
      <c r="CE11" s="1951"/>
      <c r="CF11" s="1951"/>
      <c r="CG11" s="1951"/>
      <c r="CH11" s="1951"/>
      <c r="CI11" s="1951"/>
      <c r="CJ11" s="1951"/>
      <c r="CK11" s="1951"/>
      <c r="CL11" s="1951"/>
      <c r="CM11" s="1951"/>
      <c r="CN11" s="1951"/>
      <c r="CO11" s="1951"/>
      <c r="CP11" s="1951"/>
      <c r="CQ11" s="1951"/>
      <c r="CR11" s="1951"/>
      <c r="CS11" s="1951"/>
      <c r="CT11" s="1951"/>
      <c r="CU11" s="1951"/>
      <c r="CV11" s="1951"/>
      <c r="CW11" s="1951"/>
      <c r="CX11" s="1951"/>
      <c r="CY11" s="1951"/>
      <c r="CZ11" s="1951"/>
      <c r="DA11" s="1951"/>
      <c r="DB11" s="1951"/>
      <c r="DC11" s="1951"/>
      <c r="DD11" s="1951"/>
      <c r="DE11" s="1951"/>
      <c r="DF11" s="1951"/>
      <c r="DG11" s="1951"/>
      <c r="DH11" s="1951"/>
      <c r="DI11" s="1951"/>
      <c r="DJ11" s="1951"/>
      <c r="DK11" s="1951"/>
      <c r="DL11" s="1951"/>
      <c r="DM11" s="1951"/>
      <c r="DN11" s="1951"/>
      <c r="DO11" s="1951"/>
      <c r="DP11" s="1951"/>
      <c r="DQ11" s="1952"/>
      <c r="DR11" s="115"/>
      <c r="DS11" s="1953" t="s">
        <v>866</v>
      </c>
      <c r="DT11" s="1954"/>
      <c r="DU11" s="1954"/>
      <c r="DV11" s="1955"/>
    </row>
    <row r="12" spans="2:126" s="100" customFormat="1" ht="45.75" customHeight="1" thickBot="1">
      <c r="B12" s="1962" t="s">
        <v>867</v>
      </c>
      <c r="C12" s="1963"/>
      <c r="D12" s="1963"/>
      <c r="E12" s="1963"/>
      <c r="F12" s="1963"/>
      <c r="G12" s="1963"/>
      <c r="H12" s="1963"/>
      <c r="I12" s="1963"/>
      <c r="J12" s="1963"/>
      <c r="K12" s="1964"/>
      <c r="L12" s="1965"/>
      <c r="M12" s="113"/>
      <c r="N12" s="1966" t="s">
        <v>868</v>
      </c>
      <c r="O12" s="1967"/>
      <c r="P12" s="1967"/>
      <c r="Q12" s="1967"/>
      <c r="R12" s="1967"/>
      <c r="S12" s="1968"/>
      <c r="T12" s="114"/>
      <c r="U12" s="1969" t="s">
        <v>869</v>
      </c>
      <c r="V12" s="1970"/>
      <c r="W12" s="1970"/>
      <c r="X12" s="1970"/>
      <c r="Y12" s="1970"/>
      <c r="Z12" s="1970"/>
      <c r="AA12" s="1970"/>
      <c r="AB12" s="1970"/>
      <c r="AC12" s="1970"/>
      <c r="AD12" s="1970"/>
      <c r="AE12" s="1970"/>
      <c r="AF12" s="1970"/>
      <c r="AG12" s="1970"/>
      <c r="AH12" s="1970"/>
      <c r="AI12" s="1970"/>
      <c r="AJ12" s="1970"/>
      <c r="AK12" s="1970"/>
      <c r="AL12" s="1970"/>
      <c r="AM12" s="1970"/>
      <c r="AN12" s="1970"/>
      <c r="AO12" s="1970"/>
      <c r="AP12" s="1970"/>
      <c r="AQ12" s="1970"/>
      <c r="AR12" s="1970"/>
      <c r="AS12" s="1970"/>
      <c r="AT12" s="1970"/>
      <c r="AU12" s="1971"/>
      <c r="AV12" s="114"/>
      <c r="AW12" s="1972" t="s">
        <v>870</v>
      </c>
      <c r="AX12" s="1973"/>
      <c r="AY12" s="1973"/>
      <c r="AZ12" s="1973"/>
      <c r="BA12" s="1973"/>
      <c r="BB12" s="1973"/>
      <c r="BC12" s="1973"/>
      <c r="BD12" s="1973"/>
      <c r="BE12" s="1973"/>
      <c r="BF12" s="1973"/>
      <c r="BG12" s="1973"/>
      <c r="BH12" s="1973"/>
      <c r="BI12" s="1973"/>
      <c r="BJ12" s="1974"/>
      <c r="BK12" s="116"/>
      <c r="BL12" s="2077"/>
      <c r="BM12" s="2078"/>
      <c r="BN12" s="2078"/>
      <c r="BO12" s="2078"/>
      <c r="BP12" s="2078"/>
      <c r="BQ12" s="2078"/>
      <c r="BR12" s="2078"/>
      <c r="BS12" s="2078"/>
      <c r="BT12" s="2078"/>
      <c r="BU12" s="2079"/>
      <c r="BV12" s="116"/>
      <c r="BW12" s="1975" t="s">
        <v>871</v>
      </c>
      <c r="BX12" s="1976"/>
      <c r="BY12" s="1976"/>
      <c r="BZ12" s="1976"/>
      <c r="CA12" s="1976"/>
      <c r="CB12" s="1976"/>
      <c r="CC12" s="1976"/>
      <c r="CD12" s="1976"/>
      <c r="CE12" s="1976"/>
      <c r="CF12" s="1976"/>
      <c r="CG12" s="1976"/>
      <c r="CH12" s="1976"/>
      <c r="CI12" s="1976"/>
      <c r="CJ12" s="1976"/>
      <c r="CK12" s="1976"/>
      <c r="CL12" s="1976"/>
      <c r="CM12" s="1976"/>
      <c r="CN12" s="1976"/>
      <c r="CO12" s="1976"/>
      <c r="CP12" s="1976"/>
      <c r="CQ12" s="1976"/>
      <c r="CR12" s="1976"/>
      <c r="CS12" s="1976"/>
      <c r="CT12" s="1976"/>
      <c r="CU12" s="1976"/>
      <c r="CV12" s="1976"/>
      <c r="CW12" s="1976"/>
      <c r="CX12" s="1976"/>
      <c r="CY12" s="1976"/>
      <c r="CZ12" s="1976"/>
      <c r="DA12" s="1976"/>
      <c r="DB12" s="1976"/>
      <c r="DC12" s="1976"/>
      <c r="DD12" s="1976"/>
      <c r="DE12" s="1976"/>
      <c r="DF12" s="1976"/>
      <c r="DG12" s="1976"/>
      <c r="DH12" s="1976"/>
      <c r="DI12" s="1976"/>
      <c r="DJ12" s="1976"/>
      <c r="DK12" s="1976"/>
      <c r="DL12" s="1976"/>
      <c r="DM12" s="1976"/>
      <c r="DN12" s="1976"/>
      <c r="DO12" s="1976"/>
      <c r="DP12" s="1976"/>
      <c r="DQ12" s="1977"/>
      <c r="DR12" s="115"/>
      <c r="DS12" s="1956"/>
      <c r="DT12" s="1957"/>
      <c r="DU12" s="1957"/>
      <c r="DV12" s="1958"/>
    </row>
    <row r="13" spans="2:126" s="100" customFormat="1" ht="31.5" customHeight="1" thickBot="1">
      <c r="B13" s="1978" t="s">
        <v>872</v>
      </c>
      <c r="C13" s="1871" t="s">
        <v>873</v>
      </c>
      <c r="D13" s="1871" t="s">
        <v>874</v>
      </c>
      <c r="E13" s="1871" t="s">
        <v>875</v>
      </c>
      <c r="F13" s="1916" t="s">
        <v>876</v>
      </c>
      <c r="G13" s="2070" t="s">
        <v>877</v>
      </c>
      <c r="H13" s="2073" t="s">
        <v>878</v>
      </c>
      <c r="I13" s="1847" t="s">
        <v>879</v>
      </c>
      <c r="J13" s="1850" t="s">
        <v>880</v>
      </c>
      <c r="K13" s="1853" t="s">
        <v>881</v>
      </c>
      <c r="L13" s="1856" t="s">
        <v>882</v>
      </c>
      <c r="M13" s="113"/>
      <c r="N13" s="1859" t="s">
        <v>883</v>
      </c>
      <c r="O13" s="1860"/>
      <c r="P13" s="1860"/>
      <c r="Q13" s="1860"/>
      <c r="R13" s="1860"/>
      <c r="S13" s="1861"/>
      <c r="T13" s="113"/>
      <c r="U13" s="2101" t="s">
        <v>884</v>
      </c>
      <c r="V13" s="2102"/>
      <c r="W13" s="2102"/>
      <c r="X13" s="2102"/>
      <c r="Y13" s="2102"/>
      <c r="Z13" s="2102"/>
      <c r="AA13" s="2102"/>
      <c r="AB13" s="2102"/>
      <c r="AC13" s="2102"/>
      <c r="AD13" s="2102"/>
      <c r="AE13" s="2102"/>
      <c r="AF13" s="2102"/>
      <c r="AG13" s="2102"/>
      <c r="AH13" s="2102"/>
      <c r="AI13" s="2102"/>
      <c r="AJ13" s="2102"/>
      <c r="AK13" s="2102"/>
      <c r="AL13" s="2102"/>
      <c r="AM13" s="2102"/>
      <c r="AN13" s="2102"/>
      <c r="AO13" s="2102"/>
      <c r="AP13" s="2102"/>
      <c r="AQ13" s="2102"/>
      <c r="AR13" s="2102"/>
      <c r="AS13" s="2102"/>
      <c r="AT13" s="2103"/>
      <c r="AU13" s="2104"/>
      <c r="AV13" s="113"/>
      <c r="AW13" s="2006" t="s">
        <v>885</v>
      </c>
      <c r="AX13" s="2007"/>
      <c r="AY13" s="2007"/>
      <c r="AZ13" s="2007"/>
      <c r="BA13" s="2007"/>
      <c r="BB13" s="2007"/>
      <c r="BC13" s="2007"/>
      <c r="BD13" s="2007"/>
      <c r="BE13" s="2007"/>
      <c r="BF13" s="2007"/>
      <c r="BG13" s="2007"/>
      <c r="BH13" s="2007"/>
      <c r="BI13" s="2007"/>
      <c r="BJ13" s="2008"/>
      <c r="BK13" s="117"/>
      <c r="BL13" s="2080"/>
      <c r="BM13" s="2081"/>
      <c r="BN13" s="2081"/>
      <c r="BO13" s="2081"/>
      <c r="BP13" s="2081"/>
      <c r="BQ13" s="2081"/>
      <c r="BR13" s="2081"/>
      <c r="BS13" s="2081"/>
      <c r="BT13" s="2081"/>
      <c r="BU13" s="2082"/>
      <c r="BV13" s="117"/>
      <c r="BW13" s="2009" t="s">
        <v>886</v>
      </c>
      <c r="BX13" s="2010"/>
      <c r="BY13" s="2010"/>
      <c r="BZ13" s="2010"/>
      <c r="CA13" s="2010"/>
      <c r="CB13" s="2010"/>
      <c r="CC13" s="2010"/>
      <c r="CD13" s="2010"/>
      <c r="CE13" s="2010"/>
      <c r="CF13" s="2010"/>
      <c r="CG13" s="2010"/>
      <c r="CH13" s="2010"/>
      <c r="CI13" s="2010"/>
      <c r="CJ13" s="2010"/>
      <c r="CK13" s="2010"/>
      <c r="CL13" s="2010"/>
      <c r="CM13" s="2010"/>
      <c r="CN13" s="2010"/>
      <c r="CO13" s="2010"/>
      <c r="CP13" s="2010"/>
      <c r="CQ13" s="2011"/>
      <c r="CR13" s="118"/>
      <c r="CS13" s="2015" t="s">
        <v>887</v>
      </c>
      <c r="CT13" s="2016"/>
      <c r="CU13" s="2016"/>
      <c r="CV13" s="2016"/>
      <c r="CW13" s="2016"/>
      <c r="CX13" s="2016"/>
      <c r="CY13" s="2016"/>
      <c r="CZ13" s="2016"/>
      <c r="DA13" s="2016"/>
      <c r="DB13" s="2016"/>
      <c r="DC13" s="2016"/>
      <c r="DD13" s="2016"/>
      <c r="DE13" s="2016"/>
      <c r="DF13" s="2016"/>
      <c r="DG13" s="2016"/>
      <c r="DH13" s="2016"/>
      <c r="DI13" s="2016"/>
      <c r="DJ13" s="2016"/>
      <c r="DK13" s="2016"/>
      <c r="DL13" s="2016"/>
      <c r="DM13" s="2016"/>
      <c r="DN13" s="2016"/>
      <c r="DO13" s="2016"/>
      <c r="DP13" s="2016"/>
      <c r="DQ13" s="2017"/>
      <c r="DR13" s="115"/>
      <c r="DS13" s="1956"/>
      <c r="DT13" s="1957"/>
      <c r="DU13" s="1957"/>
      <c r="DV13" s="1958"/>
    </row>
    <row r="14" spans="2:126" s="100" customFormat="1" ht="31.5" customHeight="1" thickBot="1">
      <c r="B14" s="1979"/>
      <c r="C14" s="1867"/>
      <c r="D14" s="1867"/>
      <c r="E14" s="1867"/>
      <c r="F14" s="1918"/>
      <c r="G14" s="2071"/>
      <c r="H14" s="1936"/>
      <c r="I14" s="1848"/>
      <c r="J14" s="1851"/>
      <c r="K14" s="1854"/>
      <c r="L14" s="1857"/>
      <c r="M14" s="113"/>
      <c r="N14" s="1862"/>
      <c r="O14" s="1863"/>
      <c r="P14" s="1863"/>
      <c r="Q14" s="1863"/>
      <c r="R14" s="1863"/>
      <c r="S14" s="1864"/>
      <c r="T14" s="113"/>
      <c r="U14" s="2021" t="s">
        <v>888</v>
      </c>
      <c r="V14" s="2022"/>
      <c r="W14" s="2022"/>
      <c r="X14" s="2022"/>
      <c r="Y14" s="2022"/>
      <c r="Z14" s="2022"/>
      <c r="AA14" s="2022"/>
      <c r="AB14" s="2022"/>
      <c r="AC14" s="2022"/>
      <c r="AD14" s="2022"/>
      <c r="AE14" s="2022"/>
      <c r="AF14" s="2022"/>
      <c r="AG14" s="2022"/>
      <c r="AH14" s="2022"/>
      <c r="AI14" s="2022"/>
      <c r="AJ14" s="2022"/>
      <c r="AK14" s="2022"/>
      <c r="AL14" s="2022"/>
      <c r="AM14" s="2022"/>
      <c r="AN14" s="2022"/>
      <c r="AO14" s="2022"/>
      <c r="AP14" s="2022"/>
      <c r="AQ14" s="2022"/>
      <c r="AR14" s="2022"/>
      <c r="AS14" s="2022"/>
      <c r="AT14" s="2023"/>
      <c r="AU14" s="2024"/>
      <c r="AV14" s="113"/>
      <c r="AW14" s="2025" t="s">
        <v>889</v>
      </c>
      <c r="AX14" s="2026"/>
      <c r="AY14" s="2029" t="s">
        <v>890</v>
      </c>
      <c r="AZ14" s="2026"/>
      <c r="BA14" s="2083" t="s">
        <v>891</v>
      </c>
      <c r="BB14" s="2086" t="s">
        <v>892</v>
      </c>
      <c r="BC14" s="113"/>
      <c r="BD14" s="113"/>
      <c r="BE14" s="113"/>
      <c r="BF14" s="2089" t="s">
        <v>893</v>
      </c>
      <c r="BG14" s="2089"/>
      <c r="BH14" s="2089"/>
      <c r="BI14" s="2089"/>
      <c r="BJ14" s="2090"/>
      <c r="BK14" s="115"/>
      <c r="BL14" s="2093" t="s">
        <v>894</v>
      </c>
      <c r="BM14" s="2094"/>
      <c r="BN14" s="2094"/>
      <c r="BO14" s="2094"/>
      <c r="BP14" s="2094"/>
      <c r="BQ14" s="2094"/>
      <c r="BR14" s="2094"/>
      <c r="BS14" s="2094"/>
      <c r="BT14" s="2095"/>
      <c r="BU14" s="2096"/>
      <c r="BV14" s="115"/>
      <c r="BW14" s="2012"/>
      <c r="BX14" s="2013"/>
      <c r="BY14" s="2013"/>
      <c r="BZ14" s="2013"/>
      <c r="CA14" s="2013"/>
      <c r="CB14" s="2013"/>
      <c r="CC14" s="2013"/>
      <c r="CD14" s="2013"/>
      <c r="CE14" s="2013"/>
      <c r="CF14" s="2013"/>
      <c r="CG14" s="2013"/>
      <c r="CH14" s="2013"/>
      <c r="CI14" s="2013"/>
      <c r="CJ14" s="2013"/>
      <c r="CK14" s="2013"/>
      <c r="CL14" s="2013"/>
      <c r="CM14" s="2013"/>
      <c r="CN14" s="2013"/>
      <c r="CO14" s="2013"/>
      <c r="CP14" s="2013"/>
      <c r="CQ14" s="2014"/>
      <c r="CR14" s="118"/>
      <c r="CS14" s="2018"/>
      <c r="CT14" s="2019"/>
      <c r="CU14" s="2019"/>
      <c r="CV14" s="2019"/>
      <c r="CW14" s="2019"/>
      <c r="CX14" s="2019"/>
      <c r="CY14" s="2019"/>
      <c r="CZ14" s="2019"/>
      <c r="DA14" s="2019"/>
      <c r="DB14" s="2019"/>
      <c r="DC14" s="2019"/>
      <c r="DD14" s="2019"/>
      <c r="DE14" s="2019"/>
      <c r="DF14" s="2019"/>
      <c r="DG14" s="2019"/>
      <c r="DH14" s="2019"/>
      <c r="DI14" s="2019"/>
      <c r="DJ14" s="2019"/>
      <c r="DK14" s="2019"/>
      <c r="DL14" s="2019"/>
      <c r="DM14" s="2019"/>
      <c r="DN14" s="2019"/>
      <c r="DO14" s="2019"/>
      <c r="DP14" s="2019"/>
      <c r="DQ14" s="2020"/>
      <c r="DR14" s="115"/>
      <c r="DS14" s="1959"/>
      <c r="DT14" s="1960"/>
      <c r="DU14" s="1960"/>
      <c r="DV14" s="1961"/>
    </row>
    <row r="15" spans="2:126" s="100" customFormat="1" ht="31.5" customHeight="1" thickBot="1">
      <c r="B15" s="1979"/>
      <c r="C15" s="1867"/>
      <c r="D15" s="1867"/>
      <c r="E15" s="1867"/>
      <c r="F15" s="1918"/>
      <c r="G15" s="2071"/>
      <c r="H15" s="1936"/>
      <c r="I15" s="1848"/>
      <c r="J15" s="1851"/>
      <c r="K15" s="1854"/>
      <c r="L15" s="1857"/>
      <c r="M15" s="113"/>
      <c r="N15" s="1865" t="s">
        <v>895</v>
      </c>
      <c r="O15" s="1867" t="s">
        <v>896</v>
      </c>
      <c r="P15" s="1867"/>
      <c r="Q15" s="1867" t="s">
        <v>897</v>
      </c>
      <c r="R15" s="1867"/>
      <c r="S15" s="1869" t="s">
        <v>898</v>
      </c>
      <c r="T15" s="113"/>
      <c r="U15" s="1998" t="s">
        <v>899</v>
      </c>
      <c r="V15" s="1999" t="s">
        <v>900</v>
      </c>
      <c r="W15" s="1999"/>
      <c r="X15" s="2001" t="s">
        <v>901</v>
      </c>
      <c r="Y15" s="2001"/>
      <c r="Z15" s="2001"/>
      <c r="AA15" s="2001"/>
      <c r="AB15" s="2001"/>
      <c r="AC15" s="2001"/>
      <c r="AD15" s="2001"/>
      <c r="AE15" s="2001"/>
      <c r="AF15" s="2001"/>
      <c r="AG15" s="2001"/>
      <c r="AH15" s="2001"/>
      <c r="AI15" s="2002" t="s">
        <v>902</v>
      </c>
      <c r="AJ15" s="2002" t="s">
        <v>903</v>
      </c>
      <c r="AK15" s="2005" t="s">
        <v>904</v>
      </c>
      <c r="AL15" s="2005"/>
      <c r="AM15" s="2005"/>
      <c r="AN15" s="2005"/>
      <c r="AO15" s="2005"/>
      <c r="AP15" s="2005"/>
      <c r="AQ15" s="1916" t="s">
        <v>905</v>
      </c>
      <c r="AR15" s="1916"/>
      <c r="AS15" s="1916"/>
      <c r="AT15" s="1916"/>
      <c r="AU15" s="1917"/>
      <c r="AV15" s="113"/>
      <c r="AW15" s="2027"/>
      <c r="AX15" s="2028"/>
      <c r="AY15" s="2030"/>
      <c r="AZ15" s="2028"/>
      <c r="BA15" s="2084"/>
      <c r="BB15" s="2087"/>
      <c r="BC15" s="113"/>
      <c r="BD15" s="113"/>
      <c r="BE15" s="113"/>
      <c r="BF15" s="2091"/>
      <c r="BG15" s="2091"/>
      <c r="BH15" s="2091"/>
      <c r="BI15" s="2091"/>
      <c r="BJ15" s="2092"/>
      <c r="BK15" s="115"/>
      <c r="BL15" s="2097"/>
      <c r="BM15" s="2098"/>
      <c r="BN15" s="2098"/>
      <c r="BO15" s="2098"/>
      <c r="BP15" s="2098"/>
      <c r="BQ15" s="2098"/>
      <c r="BR15" s="2098"/>
      <c r="BS15" s="2098"/>
      <c r="BT15" s="2099"/>
      <c r="BU15" s="2100"/>
      <c r="BV15" s="115"/>
      <c r="BW15" s="1920" t="s">
        <v>906</v>
      </c>
      <c r="BX15" s="1921"/>
      <c r="BY15" s="1921"/>
      <c r="BZ15" s="1921"/>
      <c r="CA15" s="1921"/>
      <c r="CB15" s="1921"/>
      <c r="CC15" s="1921"/>
      <c r="CD15" s="1922"/>
      <c r="CE15" s="695"/>
      <c r="CF15" s="695"/>
      <c r="CG15" s="695"/>
      <c r="CH15" s="695"/>
      <c r="CI15" s="1923" t="s">
        <v>907</v>
      </c>
      <c r="CJ15" s="1921"/>
      <c r="CK15" s="1921"/>
      <c r="CL15" s="1921"/>
      <c r="CM15" s="1921"/>
      <c r="CN15" s="1921"/>
      <c r="CO15" s="1921"/>
      <c r="CP15" s="1921"/>
      <c r="CQ15" s="1924"/>
      <c r="CR15" s="119"/>
      <c r="CS15" s="1925" t="s">
        <v>908</v>
      </c>
      <c r="CT15" s="1926"/>
      <c r="CU15" s="1926"/>
      <c r="CV15" s="1926"/>
      <c r="CW15" s="1926"/>
      <c r="CX15" s="1926"/>
      <c r="CY15" s="1926"/>
      <c r="CZ15" s="1926"/>
      <c r="DA15" s="1926"/>
      <c r="DB15" s="1926"/>
      <c r="DC15" s="1926"/>
      <c r="DD15" s="1926"/>
      <c r="DE15" s="1926"/>
      <c r="DF15" s="1926"/>
      <c r="DG15" s="1926"/>
      <c r="DH15" s="1926"/>
      <c r="DI15" s="1926"/>
      <c r="DJ15" s="1926"/>
      <c r="DK15" s="1926"/>
      <c r="DL15" s="1926"/>
      <c r="DM15" s="1926"/>
      <c r="DN15" s="1926"/>
      <c r="DO15" s="1926"/>
      <c r="DP15" s="1926"/>
      <c r="DQ15" s="1927"/>
      <c r="DR15" s="115"/>
      <c r="DS15" s="1928" t="s">
        <v>909</v>
      </c>
      <c r="DT15" s="1929"/>
      <c r="DU15" s="1929"/>
      <c r="DV15" s="1930"/>
    </row>
    <row r="16" spans="2:126" s="100" customFormat="1" ht="31.5" customHeight="1" thickBot="1">
      <c r="B16" s="1979"/>
      <c r="C16" s="1867"/>
      <c r="D16" s="1867"/>
      <c r="E16" s="1867"/>
      <c r="F16" s="1918"/>
      <c r="G16" s="2071"/>
      <c r="H16" s="1936"/>
      <c r="I16" s="1848"/>
      <c r="J16" s="1851"/>
      <c r="K16" s="1854"/>
      <c r="L16" s="1857"/>
      <c r="M16" s="113"/>
      <c r="N16" s="1865"/>
      <c r="O16" s="1867"/>
      <c r="P16" s="1867"/>
      <c r="Q16" s="1867"/>
      <c r="R16" s="1867"/>
      <c r="S16" s="1869"/>
      <c r="T16" s="113"/>
      <c r="U16" s="1865"/>
      <c r="V16" s="2000"/>
      <c r="W16" s="2000"/>
      <c r="X16" s="1996" t="s">
        <v>910</v>
      </c>
      <c r="Y16" s="1996"/>
      <c r="Z16" s="1996"/>
      <c r="AA16" s="1996"/>
      <c r="AB16" s="1996"/>
      <c r="AC16" s="1996"/>
      <c r="AD16" s="1997" t="s">
        <v>911</v>
      </c>
      <c r="AE16" s="1997"/>
      <c r="AF16" s="1997"/>
      <c r="AG16" s="1997"/>
      <c r="AH16" s="1851" t="s">
        <v>912</v>
      </c>
      <c r="AI16" s="2003"/>
      <c r="AJ16" s="2003"/>
      <c r="AK16" s="1997" t="s">
        <v>913</v>
      </c>
      <c r="AL16" s="1997"/>
      <c r="AM16" s="1997" t="s">
        <v>895</v>
      </c>
      <c r="AN16" s="1997"/>
      <c r="AO16" s="1997" t="s">
        <v>914</v>
      </c>
      <c r="AP16" s="1997"/>
      <c r="AQ16" s="1918"/>
      <c r="AR16" s="1918"/>
      <c r="AS16" s="1918"/>
      <c r="AT16" s="1918"/>
      <c r="AU16" s="1919"/>
      <c r="AV16" s="113"/>
      <c r="AW16" s="1900" t="s">
        <v>915</v>
      </c>
      <c r="AX16" s="1902" t="s">
        <v>916</v>
      </c>
      <c r="AY16" s="1902" t="s">
        <v>917</v>
      </c>
      <c r="AZ16" s="1902" t="s">
        <v>918</v>
      </c>
      <c r="BA16" s="2084"/>
      <c r="BB16" s="2087"/>
      <c r="BC16" s="113"/>
      <c r="BD16" s="113"/>
      <c r="BE16" s="113"/>
      <c r="BF16" s="2091"/>
      <c r="BG16" s="2091"/>
      <c r="BH16" s="2091"/>
      <c r="BI16" s="2091"/>
      <c r="BJ16" s="2092"/>
      <c r="BK16" s="115"/>
      <c r="BL16" s="1904" t="s">
        <v>919</v>
      </c>
      <c r="BM16" s="1905"/>
      <c r="BN16" s="1905"/>
      <c r="BO16" s="1905"/>
      <c r="BP16" s="1905"/>
      <c r="BQ16" s="1906"/>
      <c r="BR16" s="120"/>
      <c r="BS16" s="1910" t="s">
        <v>920</v>
      </c>
      <c r="BT16" s="1911"/>
      <c r="BU16" s="1912"/>
      <c r="BV16" s="115"/>
      <c r="BW16" s="1876" t="s">
        <v>921</v>
      </c>
      <c r="BX16" s="1877"/>
      <c r="BY16" s="1877"/>
      <c r="BZ16" s="1877"/>
      <c r="CA16" s="1878" t="s">
        <v>922</v>
      </c>
      <c r="CB16" s="1878"/>
      <c r="CC16" s="1878"/>
      <c r="CD16" s="1878"/>
      <c r="CE16" s="1879" t="s">
        <v>923</v>
      </c>
      <c r="CF16" s="1880"/>
      <c r="CG16" s="1880"/>
      <c r="CH16" s="1881"/>
      <c r="CI16" s="1877" t="s">
        <v>924</v>
      </c>
      <c r="CJ16" s="1877"/>
      <c r="CK16" s="1877"/>
      <c r="CL16" s="1877"/>
      <c r="CM16" s="1878" t="s">
        <v>925</v>
      </c>
      <c r="CN16" s="1878"/>
      <c r="CO16" s="1878"/>
      <c r="CP16" s="1879"/>
      <c r="CQ16" s="1893" t="s">
        <v>926</v>
      </c>
      <c r="CR16" s="121"/>
      <c r="CS16" s="1872" t="s">
        <v>921</v>
      </c>
      <c r="CT16" s="1873"/>
      <c r="CU16" s="1873"/>
      <c r="CV16" s="1873"/>
      <c r="CW16" s="1874" t="s">
        <v>927</v>
      </c>
      <c r="CX16" s="1874"/>
      <c r="CY16" s="1874"/>
      <c r="CZ16" s="1874"/>
      <c r="DA16" s="1875" t="s">
        <v>922</v>
      </c>
      <c r="DB16" s="1875"/>
      <c r="DC16" s="1875"/>
      <c r="DD16" s="1875"/>
      <c r="DE16" s="1875" t="s">
        <v>923</v>
      </c>
      <c r="DF16" s="1875"/>
      <c r="DG16" s="1875"/>
      <c r="DH16" s="1875"/>
      <c r="DI16" s="1873" t="s">
        <v>924</v>
      </c>
      <c r="DJ16" s="1873"/>
      <c r="DK16" s="1873"/>
      <c r="DL16" s="1873"/>
      <c r="DM16" s="1875" t="s">
        <v>925</v>
      </c>
      <c r="DN16" s="1875"/>
      <c r="DO16" s="1875"/>
      <c r="DP16" s="1875"/>
      <c r="DQ16" s="1947" t="s">
        <v>926</v>
      </c>
      <c r="DR16" s="115"/>
      <c r="DS16" s="1931"/>
      <c r="DT16" s="1932"/>
      <c r="DU16" s="1932"/>
      <c r="DV16" s="1933"/>
    </row>
    <row r="17" spans="1:126" s="100" customFormat="1" ht="43.5" customHeight="1" thickBot="1">
      <c r="B17" s="1979"/>
      <c r="C17" s="1867"/>
      <c r="D17" s="1867"/>
      <c r="E17" s="1867"/>
      <c r="F17" s="1918"/>
      <c r="G17" s="2071"/>
      <c r="H17" s="1936"/>
      <c r="I17" s="1848"/>
      <c r="J17" s="1851"/>
      <c r="K17" s="1854"/>
      <c r="L17" s="1857"/>
      <c r="M17" s="113"/>
      <c r="N17" s="1865"/>
      <c r="O17" s="1867"/>
      <c r="P17" s="1867"/>
      <c r="Q17" s="1867"/>
      <c r="R17" s="1867"/>
      <c r="S17" s="1869"/>
      <c r="T17" s="113"/>
      <c r="U17" s="1865"/>
      <c r="V17" s="2105" t="s">
        <v>889</v>
      </c>
      <c r="W17" s="2105" t="s">
        <v>890</v>
      </c>
      <c r="X17" s="2105" t="s">
        <v>928</v>
      </c>
      <c r="Y17" s="2105"/>
      <c r="Z17" s="1938" t="s">
        <v>929</v>
      </c>
      <c r="AA17" s="1938"/>
      <c r="AB17" s="1938" t="s">
        <v>930</v>
      </c>
      <c r="AC17" s="1938"/>
      <c r="AD17" s="2107" t="s">
        <v>931</v>
      </c>
      <c r="AE17" s="2107"/>
      <c r="AF17" s="2107" t="s">
        <v>932</v>
      </c>
      <c r="AG17" s="2107"/>
      <c r="AH17" s="1851"/>
      <c r="AI17" s="2003"/>
      <c r="AJ17" s="2003"/>
      <c r="AK17" s="696" t="s">
        <v>933</v>
      </c>
      <c r="AL17" s="696" t="s">
        <v>934</v>
      </c>
      <c r="AM17" s="696" t="s">
        <v>935</v>
      </c>
      <c r="AN17" s="696" t="s">
        <v>936</v>
      </c>
      <c r="AO17" s="696" t="s">
        <v>937</v>
      </c>
      <c r="AP17" s="696" t="s">
        <v>938</v>
      </c>
      <c r="AQ17" s="1867" t="s">
        <v>939</v>
      </c>
      <c r="AR17" s="1997" t="s">
        <v>940</v>
      </c>
      <c r="AS17" s="1936" t="s">
        <v>941</v>
      </c>
      <c r="AT17" s="1938" t="s">
        <v>942</v>
      </c>
      <c r="AU17" s="1940" t="s">
        <v>943</v>
      </c>
      <c r="AV17" s="113"/>
      <c r="AW17" s="1900"/>
      <c r="AX17" s="1902"/>
      <c r="AY17" s="1902"/>
      <c r="AZ17" s="1902"/>
      <c r="BA17" s="2084"/>
      <c r="BB17" s="2087"/>
      <c r="BC17" s="113"/>
      <c r="BD17" s="113"/>
      <c r="BE17" s="113"/>
      <c r="BF17" s="1942" t="s">
        <v>944</v>
      </c>
      <c r="BG17" s="1942"/>
      <c r="BH17" s="1942"/>
      <c r="BI17" s="1942"/>
      <c r="BJ17" s="1943"/>
      <c r="BK17" s="122"/>
      <c r="BL17" s="1907"/>
      <c r="BM17" s="1908"/>
      <c r="BN17" s="1908"/>
      <c r="BO17" s="1908"/>
      <c r="BP17" s="1908"/>
      <c r="BQ17" s="1909"/>
      <c r="BR17" s="120"/>
      <c r="BS17" s="1913"/>
      <c r="BT17" s="1914"/>
      <c r="BU17" s="1915"/>
      <c r="BV17" s="122"/>
      <c r="BW17" s="1944" t="s">
        <v>945</v>
      </c>
      <c r="BX17" s="1899"/>
      <c r="BY17" s="1899"/>
      <c r="BZ17" s="1899"/>
      <c r="CA17" s="1899" t="s">
        <v>945</v>
      </c>
      <c r="CB17" s="1899"/>
      <c r="CC17" s="1899"/>
      <c r="CD17" s="1899"/>
      <c r="CE17" s="1896" t="s">
        <v>946</v>
      </c>
      <c r="CF17" s="1897"/>
      <c r="CG17" s="1897"/>
      <c r="CH17" s="1898"/>
      <c r="CI17" s="1899" t="s">
        <v>945</v>
      </c>
      <c r="CJ17" s="1899"/>
      <c r="CK17" s="1899"/>
      <c r="CL17" s="1899"/>
      <c r="CM17" s="1899" t="s">
        <v>945</v>
      </c>
      <c r="CN17" s="1899"/>
      <c r="CO17" s="1899"/>
      <c r="CP17" s="1896"/>
      <c r="CQ17" s="1894"/>
      <c r="CR17" s="123"/>
      <c r="CS17" s="1934" t="s">
        <v>945</v>
      </c>
      <c r="CT17" s="1935"/>
      <c r="CU17" s="1935"/>
      <c r="CV17" s="1935"/>
      <c r="CW17" s="1935" t="s">
        <v>947</v>
      </c>
      <c r="CX17" s="1935"/>
      <c r="CY17" s="1935"/>
      <c r="CZ17" s="1935"/>
      <c r="DA17" s="1935" t="s">
        <v>945</v>
      </c>
      <c r="DB17" s="1935"/>
      <c r="DC17" s="1935"/>
      <c r="DD17" s="1935"/>
      <c r="DE17" s="1935" t="s">
        <v>946</v>
      </c>
      <c r="DF17" s="1935"/>
      <c r="DG17" s="1935"/>
      <c r="DH17" s="1935"/>
      <c r="DI17" s="1935" t="s">
        <v>945</v>
      </c>
      <c r="DJ17" s="1935"/>
      <c r="DK17" s="1935"/>
      <c r="DL17" s="1935"/>
      <c r="DM17" s="1935" t="s">
        <v>945</v>
      </c>
      <c r="DN17" s="1935"/>
      <c r="DO17" s="1935"/>
      <c r="DP17" s="1935"/>
      <c r="DQ17" s="1948"/>
      <c r="DR17" s="115"/>
      <c r="DS17" s="124"/>
      <c r="DT17" s="125"/>
      <c r="DU17" s="125"/>
      <c r="DV17" s="126"/>
    </row>
    <row r="18" spans="1:126" s="127" customFormat="1" ht="57.75" customHeight="1" thickBot="1">
      <c r="B18" s="1980"/>
      <c r="C18" s="1868"/>
      <c r="D18" s="1868"/>
      <c r="E18" s="1868"/>
      <c r="F18" s="2069"/>
      <c r="G18" s="2072"/>
      <c r="H18" s="1937"/>
      <c r="I18" s="1849"/>
      <c r="J18" s="1852"/>
      <c r="K18" s="1855"/>
      <c r="L18" s="1858"/>
      <c r="M18" s="113"/>
      <c r="N18" s="1866"/>
      <c r="O18" s="1868"/>
      <c r="P18" s="1868"/>
      <c r="Q18" s="1868"/>
      <c r="R18" s="1868"/>
      <c r="S18" s="1870"/>
      <c r="T18" s="113"/>
      <c r="U18" s="1866"/>
      <c r="V18" s="2106"/>
      <c r="W18" s="2106"/>
      <c r="X18" s="128">
        <v>0</v>
      </c>
      <c r="Y18" s="128">
        <v>0.25</v>
      </c>
      <c r="Z18" s="128">
        <v>0</v>
      </c>
      <c r="AA18" s="128">
        <v>0.15</v>
      </c>
      <c r="AB18" s="128">
        <v>0</v>
      </c>
      <c r="AC18" s="128">
        <v>0.1</v>
      </c>
      <c r="AD18" s="128">
        <v>0</v>
      </c>
      <c r="AE18" s="128">
        <v>0.25</v>
      </c>
      <c r="AF18" s="128">
        <v>0</v>
      </c>
      <c r="AG18" s="128">
        <v>0.15</v>
      </c>
      <c r="AH18" s="1852"/>
      <c r="AI18" s="2004"/>
      <c r="AJ18" s="2004"/>
      <c r="AK18" s="129" t="s">
        <v>948</v>
      </c>
      <c r="AL18" s="130" t="s">
        <v>949</v>
      </c>
      <c r="AM18" s="131" t="s">
        <v>950</v>
      </c>
      <c r="AN18" s="132" t="s">
        <v>951</v>
      </c>
      <c r="AO18" s="129" t="s">
        <v>948</v>
      </c>
      <c r="AP18" s="130" t="s">
        <v>949</v>
      </c>
      <c r="AQ18" s="1868"/>
      <c r="AR18" s="2108"/>
      <c r="AS18" s="1937"/>
      <c r="AT18" s="1939"/>
      <c r="AU18" s="1941"/>
      <c r="AV18" s="113"/>
      <c r="AW18" s="1901"/>
      <c r="AX18" s="1903"/>
      <c r="AY18" s="1903"/>
      <c r="AZ18" s="1903"/>
      <c r="BA18" s="2085"/>
      <c r="BB18" s="2088"/>
      <c r="BC18" s="133"/>
      <c r="BD18" s="133"/>
      <c r="BE18" s="133"/>
      <c r="BF18" s="1945" t="s">
        <v>952</v>
      </c>
      <c r="BG18" s="1945"/>
      <c r="BH18" s="1945"/>
      <c r="BI18" s="1945"/>
      <c r="BJ18" s="1946"/>
      <c r="BK18" s="134"/>
      <c r="BL18" s="135" t="s">
        <v>953</v>
      </c>
      <c r="BM18" s="136" t="s">
        <v>79</v>
      </c>
      <c r="BN18" s="136" t="s">
        <v>954</v>
      </c>
      <c r="BO18" s="136" t="s">
        <v>955</v>
      </c>
      <c r="BP18" s="136" t="s">
        <v>956</v>
      </c>
      <c r="BQ18" s="137" t="s">
        <v>957</v>
      </c>
      <c r="BR18" s="120"/>
      <c r="BS18" s="138" t="s">
        <v>958</v>
      </c>
      <c r="BT18" s="139" t="s">
        <v>959</v>
      </c>
      <c r="BU18" s="140" t="s">
        <v>960</v>
      </c>
      <c r="BV18" s="134"/>
      <c r="BW18" s="141" t="s">
        <v>961</v>
      </c>
      <c r="BX18" s="142" t="s">
        <v>962</v>
      </c>
      <c r="BY18" s="142" t="s">
        <v>963</v>
      </c>
      <c r="BZ18" s="142" t="s">
        <v>964</v>
      </c>
      <c r="CA18" s="142" t="s">
        <v>961</v>
      </c>
      <c r="CB18" s="142" t="s">
        <v>962</v>
      </c>
      <c r="CC18" s="142" t="s">
        <v>963</v>
      </c>
      <c r="CD18" s="142" t="s">
        <v>964</v>
      </c>
      <c r="CE18" s="142" t="s">
        <v>961</v>
      </c>
      <c r="CF18" s="142" t="s">
        <v>962</v>
      </c>
      <c r="CG18" s="142" t="s">
        <v>963</v>
      </c>
      <c r="CH18" s="142" t="s">
        <v>964</v>
      </c>
      <c r="CI18" s="142" t="s">
        <v>961</v>
      </c>
      <c r="CJ18" s="142" t="s">
        <v>962</v>
      </c>
      <c r="CK18" s="142" t="s">
        <v>963</v>
      </c>
      <c r="CL18" s="142" t="s">
        <v>964</v>
      </c>
      <c r="CM18" s="142" t="s">
        <v>961</v>
      </c>
      <c r="CN18" s="142" t="s">
        <v>962</v>
      </c>
      <c r="CO18" s="142" t="s">
        <v>963</v>
      </c>
      <c r="CP18" s="143" t="s">
        <v>964</v>
      </c>
      <c r="CQ18" s="1895"/>
      <c r="CR18" s="144"/>
      <c r="CS18" s="145" t="s">
        <v>961</v>
      </c>
      <c r="CT18" s="146" t="s">
        <v>962</v>
      </c>
      <c r="CU18" s="146" t="s">
        <v>963</v>
      </c>
      <c r="CV18" s="146" t="s">
        <v>964</v>
      </c>
      <c r="CW18" s="1887" t="s">
        <v>961</v>
      </c>
      <c r="CX18" s="1887"/>
      <c r="CY18" s="1887" t="s">
        <v>962</v>
      </c>
      <c r="CZ18" s="1887"/>
      <c r="DA18" s="146" t="s">
        <v>961</v>
      </c>
      <c r="DB18" s="146" t="s">
        <v>962</v>
      </c>
      <c r="DC18" s="146" t="s">
        <v>963</v>
      </c>
      <c r="DD18" s="146" t="s">
        <v>964</v>
      </c>
      <c r="DE18" s="146" t="s">
        <v>961</v>
      </c>
      <c r="DF18" s="146" t="s">
        <v>962</v>
      </c>
      <c r="DG18" s="146" t="s">
        <v>963</v>
      </c>
      <c r="DH18" s="146" t="s">
        <v>964</v>
      </c>
      <c r="DI18" s="146" t="s">
        <v>961</v>
      </c>
      <c r="DJ18" s="146" t="s">
        <v>962</v>
      </c>
      <c r="DK18" s="146" t="s">
        <v>963</v>
      </c>
      <c r="DL18" s="146" t="s">
        <v>964</v>
      </c>
      <c r="DM18" s="146" t="s">
        <v>961</v>
      </c>
      <c r="DN18" s="146" t="s">
        <v>962</v>
      </c>
      <c r="DO18" s="146" t="s">
        <v>963</v>
      </c>
      <c r="DP18" s="146" t="s">
        <v>964</v>
      </c>
      <c r="DQ18" s="1949"/>
      <c r="DR18" s="119"/>
      <c r="DS18" s="147" t="s">
        <v>965</v>
      </c>
      <c r="DT18" s="148" t="s">
        <v>966</v>
      </c>
      <c r="DU18" s="148" t="s">
        <v>967</v>
      </c>
      <c r="DV18" s="148" t="s">
        <v>968</v>
      </c>
    </row>
    <row r="19" spans="1:126" s="100" customFormat="1" ht="57" customHeight="1">
      <c r="B19" s="1842">
        <v>1</v>
      </c>
      <c r="C19" s="1823" t="s">
        <v>969</v>
      </c>
      <c r="D19" s="1823" t="s">
        <v>970</v>
      </c>
      <c r="E19" s="1823" t="s">
        <v>971</v>
      </c>
      <c r="F19" s="1845" t="s">
        <v>972</v>
      </c>
      <c r="G19" s="1846" t="s">
        <v>973</v>
      </c>
      <c r="H19" s="697" t="s">
        <v>974</v>
      </c>
      <c r="I19" s="149" t="s">
        <v>975</v>
      </c>
      <c r="J19" s="1807" t="str">
        <f>IF(F19="","",(CONCATENATE("Posibilidad de afectación ",F19," ",G19," ",H19," ",H20," ",H21," ",H22," ",H23)))</f>
        <v xml:space="preserve">Posibilidad de afectación Económica y Reputacional  por desviación y/o perdida de recursos financieros, debido a la falta de seguimiento a los registros que afectan los saldos en caja y  bancos, de igual forma  la no realización de  los arqueos de caja en los diferentes puntos de atención y de recaduo de la Subred y a la no verificación, cruce  y descargue del sistema de información de los pagos autorizados  por los diferentes conceptos,  </v>
      </c>
      <c r="K19" s="1810" t="s">
        <v>976</v>
      </c>
      <c r="L19" s="1825" t="s">
        <v>977</v>
      </c>
      <c r="M19" s="150"/>
      <c r="N19" s="1882" t="s">
        <v>978</v>
      </c>
      <c r="O19" s="1883">
        <f>IF(ISERROR(VLOOKUP($N19,[3]Listas!$E$20:$F$24,2,FALSE)),"",(VLOOKUP($N19,[3]Listas!$E$20:$F$24,2,FALSE)))</f>
        <v>0.8</v>
      </c>
      <c r="P19" s="1884" t="str">
        <f>IF(ISERROR(VLOOKUP($O19,[3]Listas!$E$3:$F$7,2,FALSE)),"",(VLOOKUP($O19,[3]Listas!$E$3:$F$7,2,FALSE)))</f>
        <v>ALTA
Es viable que el evento ocurra en la mayoria de las circunstancias.</v>
      </c>
      <c r="Q19" s="1885" t="s">
        <v>979</v>
      </c>
      <c r="R19" s="1886">
        <f>IF(ISERROR(VLOOKUP($Q19,[3]Listas!$E$28:$F$35,2,FALSE)),"",(VLOOKUP($Q19,[3]Listas!$E$28:$F$35,2,FALSE)))</f>
        <v>1</v>
      </c>
      <c r="S19" s="1841" t="str">
        <f t="shared" ref="S19" si="0">IF(O19="","",(CONCATENATE("R.INHERENTE
",(IF(AND($O19=0.2,$R19=0.2),1,(IF(AND($O19=0.2,$R19=0.4),6,(IF(AND($O19=0.2,$R19=0.6),11,(IF(AND($O19=0.2,$R19=0.8),16,(IF(AND($O19=0.2,$R19=1),21,(IF(AND($O19=0.4,$R19=0.2),2,(IF(AND($O19=0.4,$R19=0.4),7,(IF(AND($O19=0.4,$R19=0.6),12,(IF(AND($O19=0.4,$R19=0.8),17,(IF(AND($O19=0.4,$R19=1),22,(IF(AND($O19=0.6,$R19=0.2),3,(IF(AND($O19=0.6,$R19=0.4),8,(IF(AND($O19=0.6,$R19=0.6),13,(IF(AND($O19=0.6,$R19=0.8),18,(IF(AND($O19=0.6,$R19=1),23,(IF(AND($O19=0.8,$R19=0.2),4,(IF(AND($O19=0.8,$R19=0.4),9,(IF(AND($O19=0.8,$R19=0.6),14,(IF(AND($O19=0.8,$R19=0.8),19,(IF(AND($O19=0.8,$R19=1),24,(IF(AND($O19=1,$R19=0.2),5,(IF(AND($O19=1,$R19=0.4),10,(IF(AND($O19=1,$R19=0.6),15,(IF(AND($O19=1,$R19=0.8),20,(IF(AND($O19=1,$R19=1),25,"")))))))))))))))))))))))))))))))))))))))))))))))))))))</f>
        <v>R.INHERENTE
24</v>
      </c>
      <c r="T19" s="151">
        <f>+VLOOKUP($S19,[3]Listas!$D$112:$E$136,2,FALSE)</f>
        <v>24</v>
      </c>
      <c r="U19" s="698" t="s">
        <v>980</v>
      </c>
      <c r="V19" s="152" t="s">
        <v>981</v>
      </c>
      <c r="W19" s="1636" t="s">
        <v>367</v>
      </c>
      <c r="X19" s="1803">
        <v>25</v>
      </c>
      <c r="Y19" s="1803"/>
      <c r="Z19" s="1803"/>
      <c r="AA19" s="1803"/>
      <c r="AB19" s="1803"/>
      <c r="AC19" s="1803"/>
      <c r="AD19" s="1803"/>
      <c r="AE19" s="1803"/>
      <c r="AF19" s="1803">
        <v>15</v>
      </c>
      <c r="AG19" s="1803"/>
      <c r="AH19" s="153">
        <f t="shared" ref="AH19:AH23" si="1">X19+Z19+AB19+AD19+AF19</f>
        <v>40</v>
      </c>
      <c r="AI19" s="154">
        <v>0.48</v>
      </c>
      <c r="AJ19" s="1762">
        <f>R19</f>
        <v>1</v>
      </c>
      <c r="AK19" s="1824" t="s">
        <v>948</v>
      </c>
      <c r="AL19" s="1824"/>
      <c r="AM19" s="1823" t="s">
        <v>982</v>
      </c>
      <c r="AN19" s="1823"/>
      <c r="AO19" s="1824" t="s">
        <v>948</v>
      </c>
      <c r="AP19" s="1824"/>
      <c r="AQ19" s="699" t="s">
        <v>983</v>
      </c>
      <c r="AR19" s="155" t="s">
        <v>984</v>
      </c>
      <c r="AS19" s="700" t="s">
        <v>985</v>
      </c>
      <c r="AT19" s="701" t="s">
        <v>986</v>
      </c>
      <c r="AU19" s="702" t="s">
        <v>987</v>
      </c>
      <c r="AV19" s="156">
        <f>+(IF(AND($AW19&gt;0,$AW19&lt;=0.2),0.2,(IF(AND($AW19&gt;0.2,$AW19&lt;=0.4),0.4,(IF(AND($AW19&gt;0.4,$AW19&lt;=0.6),0.6,(IF(AND($AW19&gt;0.6,$AW19&lt;=0.8),0.8,(IF($AW19&gt;0.8,1,""))))))))))</f>
        <v>0.2</v>
      </c>
      <c r="AW19" s="1844">
        <f>+MIN(AI19:AI23)</f>
        <v>0.17280000000000001</v>
      </c>
      <c r="AX19" s="1889" t="str">
        <f t="shared" ref="AX19:AX73" si="2">+(IF($AV19=0.2,"MUY BAJA",(IF($AV19=0.4,"BAJA",(IF($AV19=0.6,"MEDIA",(IF($AV19=0.8,"ALTA",(IF($AV19=1,"MUY ALTA",""))))))))))</f>
        <v>MUY BAJA</v>
      </c>
      <c r="AY19" s="1890">
        <f>+MIN(AJ19:AJ23)</f>
        <v>1</v>
      </c>
      <c r="AZ19" s="1889" t="str">
        <f t="shared" ref="AZ19:AZ73" si="3">+(IF($BC19=0.2,"MUY BAJA",(IF($BC19=0.4,"BAJA",(IF($BC19=0.6,"MEDIA",(IF($BC19=0.8,"ALTA",(IF($BC19=1,"MUY ALTA",""))))))))))</f>
        <v>MUY ALTA</v>
      </c>
      <c r="BA19" s="1891" t="str">
        <f t="shared" ref="BA19:BA73" si="4">IF($AV19="","",(CONCATENATE("R.RESIDUAL
",(IF(AND($AV19=0.2,$BC19=0.2),1,(IF(AND($AV19=0.2,$BC19=0.4),6,(IF(AND($AV19=0.2,$BC19=0.6),11,(IF(AND($AV19=0.2,$BC19=0.8),16,(IF(AND($AV19=0.2,$BC19=1),21,(IF(AND($AV19=0.4,$BC19=0.2),2,(IF(AND($AV19=0.4,$BC19=0.4),7,(IF(AND($AV19=0.4,$BC19=0.6),12,(IF(AND($AV19=0.4,$BC19=0.8),17,(IF(AND($AV19=0.4,$BC19=1),22,(IF(AND($AV19=0.6,$BC19=0.2),3,(IF(AND($AV19=0.6,$BC19=0.4),8,(IF(AND($AV19=0.6,$BC19=0.6),13,(IF(AND($AV19=0.6,$BC19=0.8),18,(IF(AND($AV19=0.6,$BC19=1),23,(IF(AND($AV19=0.8,$BC19=0.2),4,(IF(AND($AV19=0.8,$BC19=0.4),9,(IF(AND($AV19=0.8,$BC19=0.6),14,(IF(AND($AV19=0.8,$BC19=0.8),19,(IF(AND($AV19=0.8,$BC19=1),24,(IF(AND($AV19=1,$BC19=0.2),5,(IF(AND($AV19=1,$BC19=0.4),10,(IF(AND($AV19=1,$BC19=0.6),15,(IF(AND($AV19=1,$BC19=0.8),20,(IF(AND($AV19=1,$BC19=1),25,"")))))))))))))))))))))))))))))))))))))))))))))))))))))</f>
        <v>R.RESIDUAL
21</v>
      </c>
      <c r="BB19" s="1892" t="s">
        <v>988</v>
      </c>
      <c r="BC19" s="156">
        <f>+(IF(AND($AY19&gt;0,$AY19&lt;=0.2),0.2,(IF(AND($AY19&gt;0.2,$AY19&lt;=0.4),0.4,(IF(AND($AY19&gt;0.4,$AY19&lt;=0.6),0.6,(IF(AND($AY19&gt;0.6,$AY19&lt;=0.8),0.8,(IF($AY19&gt;0.8,1,""))))))))))</f>
        <v>1</v>
      </c>
      <c r="BD19" s="114">
        <f>+VLOOKUP($BA19,[3]Listas!$F$112:$G$136,2,FALSE)</f>
        <v>21</v>
      </c>
      <c r="BE19" s="157">
        <v>1</v>
      </c>
      <c r="BF19" s="158" t="str">
        <f>IF(ISERROR(IF(S19="R.INHERENTE
5","R. INHERENTE",(IF(BA19="R.RESIDUAL
5","R. RESIDUAL"," ")))),"",(IF(S19="R.INHERENTE
5","R. INHERENTE",(IF(BA19="R.RESIDUAL
5","R. RESIDUAL"," ")))))</f>
        <v xml:space="preserve"> </v>
      </c>
      <c r="BG19" s="159" t="str">
        <f>IF(ISERROR(IF(S19="R.INHERENTE
10","R. INHERENTE",(IF(BA19="R.RESIDUAL
10","R. RESIDUAL"," ")))),"",(IF(S19="R.INHERENTE
10","R. INHERENTE",(IF(BA19="R.RESIDUAL
10","R. RESIDUAL"," ")))))</f>
        <v xml:space="preserve"> </v>
      </c>
      <c r="BH19" s="160" t="str">
        <f>IF(ISERROR(IF(S19="R.INHERENTE
15","R. INHERENTE",(IF(BA19="R.RESIDUAL
15","R. RESIDUAL"," ")))),"",(IF(S19="R.INHERENTE
15","R. INHERENTE",(IF(BA19="R.RESIDUAL
15","R. RESIDUAL"," ")))))</f>
        <v xml:space="preserve"> </v>
      </c>
      <c r="BI19" s="160" t="str">
        <f>IF(ISERROR(IF(S19="R.INHERENTE
20","R. INHERENTE",(IF(BA19="R.RESIDUAL
20","R. RESIDUAL"," ")))),"",(IF(S19="R.INHERENTE
20","R. INHERENTE",(IF(BA19="R.RESIDUAL
20","R. RESIDUAL"," ")))))</f>
        <v xml:space="preserve"> </v>
      </c>
      <c r="BJ19" s="161" t="str">
        <f>IF(ISERROR(IF(S19="R.INHERENTE
25","R. INHERENTE",(IF(BA19="R.RESIDUAL
25","R. RESIDUAL"," ")))),"",(IF(S19="R.INHERENTE
25","R. INHERENTE",(IF(BA19="R.RESIDUAL
25","R. RESIDUAL"," ")))))</f>
        <v xml:space="preserve"> </v>
      </c>
      <c r="BK19" s="122"/>
      <c r="BL19" s="1843"/>
      <c r="BM19" s="1888"/>
      <c r="BN19" s="1888"/>
      <c r="BO19" s="1888"/>
      <c r="BP19" s="1888"/>
      <c r="BQ19" s="1582"/>
      <c r="BR19" s="162"/>
      <c r="BS19" s="1801" t="s">
        <v>989</v>
      </c>
      <c r="BT19" s="1597" t="s">
        <v>990</v>
      </c>
      <c r="BU19" s="1588" t="s">
        <v>991</v>
      </c>
      <c r="BV19" s="163"/>
      <c r="BW19" s="1591"/>
      <c r="BX19" s="1577"/>
      <c r="BY19" s="1577"/>
      <c r="BZ19" s="1577"/>
      <c r="CA19" s="1577"/>
      <c r="CB19" s="1577"/>
      <c r="CC19" s="1577"/>
      <c r="CD19" s="1577"/>
      <c r="CE19" s="1577"/>
      <c r="CF19" s="1577"/>
      <c r="CG19" s="1577"/>
      <c r="CH19" s="1577"/>
      <c r="CI19" s="1577"/>
      <c r="CJ19" s="1577"/>
      <c r="CK19" s="1577"/>
      <c r="CL19" s="1577"/>
      <c r="CM19" s="1577"/>
      <c r="CN19" s="1577"/>
      <c r="CO19" s="1577"/>
      <c r="CP19" s="1577"/>
      <c r="CQ19" s="1609"/>
      <c r="CR19" s="164"/>
      <c r="CS19" s="1817"/>
      <c r="CT19" s="1605"/>
      <c r="CU19" s="1605"/>
      <c r="CV19" s="1605"/>
      <c r="CW19" s="1605"/>
      <c r="CX19" s="1605"/>
      <c r="CY19" s="1605"/>
      <c r="CZ19" s="1605"/>
      <c r="DA19" s="1605"/>
      <c r="DB19" s="1605"/>
      <c r="DC19" s="1605"/>
      <c r="DD19" s="1605"/>
      <c r="DE19" s="1605"/>
      <c r="DF19" s="1605"/>
      <c r="DG19" s="1605"/>
      <c r="DH19" s="1605"/>
      <c r="DI19" s="1605"/>
      <c r="DJ19" s="1605"/>
      <c r="DK19" s="1605"/>
      <c r="DL19" s="1605"/>
      <c r="DM19" s="1605"/>
      <c r="DN19" s="1605"/>
      <c r="DO19" s="1605"/>
      <c r="DP19" s="1605"/>
      <c r="DQ19" s="1820"/>
      <c r="DR19" s="165"/>
      <c r="DS19" s="166"/>
      <c r="DT19" s="167"/>
      <c r="DU19" s="167"/>
      <c r="DV19" s="168"/>
    </row>
    <row r="20" spans="1:126" s="100" customFormat="1" ht="57" customHeight="1">
      <c r="B20" s="1726"/>
      <c r="C20" s="1676"/>
      <c r="D20" s="1676"/>
      <c r="E20" s="1676"/>
      <c r="F20" s="1670"/>
      <c r="G20" s="1805"/>
      <c r="H20" s="697" t="s">
        <v>992</v>
      </c>
      <c r="I20" s="149" t="s">
        <v>975</v>
      </c>
      <c r="J20" s="1808"/>
      <c r="K20" s="1811"/>
      <c r="L20" s="1826"/>
      <c r="M20" s="150"/>
      <c r="N20" s="1649"/>
      <c r="O20" s="1652"/>
      <c r="P20" s="1655"/>
      <c r="Q20" s="1628"/>
      <c r="R20" s="1631"/>
      <c r="S20" s="1634"/>
      <c r="T20" s="151"/>
      <c r="U20" s="698" t="s">
        <v>993</v>
      </c>
      <c r="V20" s="703" t="s">
        <v>981</v>
      </c>
      <c r="W20" s="1637"/>
      <c r="X20" s="1602">
        <v>25</v>
      </c>
      <c r="Y20" s="1602"/>
      <c r="Z20" s="1602"/>
      <c r="AA20" s="1602"/>
      <c r="AB20" s="1602"/>
      <c r="AC20" s="1602"/>
      <c r="AD20" s="1602"/>
      <c r="AE20" s="1602"/>
      <c r="AF20" s="1602">
        <v>15</v>
      </c>
      <c r="AG20" s="1602"/>
      <c r="AH20" s="704">
        <f t="shared" si="1"/>
        <v>40</v>
      </c>
      <c r="AI20" s="154">
        <v>0.28799999999999998</v>
      </c>
      <c r="AJ20" s="1763"/>
      <c r="AK20" s="1675" t="s">
        <v>948</v>
      </c>
      <c r="AL20" s="1675"/>
      <c r="AM20" s="1676" t="s">
        <v>982</v>
      </c>
      <c r="AN20" s="1676"/>
      <c r="AO20" s="1675" t="s">
        <v>948</v>
      </c>
      <c r="AP20" s="1675"/>
      <c r="AQ20" s="699" t="s">
        <v>994</v>
      </c>
      <c r="AR20" s="155" t="s">
        <v>172</v>
      </c>
      <c r="AS20" s="700" t="s">
        <v>995</v>
      </c>
      <c r="AT20" s="701" t="s">
        <v>990</v>
      </c>
      <c r="AU20" s="702" t="s">
        <v>996</v>
      </c>
      <c r="AV20" s="114"/>
      <c r="AW20" s="1759"/>
      <c r="AX20" s="1687"/>
      <c r="AY20" s="1690"/>
      <c r="AZ20" s="1687"/>
      <c r="BA20" s="1693"/>
      <c r="BB20" s="1594"/>
      <c r="BC20" s="169"/>
      <c r="BD20" s="170"/>
      <c r="BE20" s="157">
        <v>0.8</v>
      </c>
      <c r="BF20" s="705" t="str">
        <f>IF(ISERROR(IF(S19="R.INHERENTE
4","R. INHERENTE",(IF(BA19="R.RESIDUAL
4","R. RESIDUAL"," ")))),"",(IF(S19="R.INHERENTE
4","R. INHERENTE",(IF(BA19="R.RESIDUAL
4","R. RESIDUAL"," ")))))</f>
        <v xml:space="preserve"> </v>
      </c>
      <c r="BG20" s="706" t="str">
        <f>IF(ISERROR(IF(S19="R.INHERENTE
9","R. INHERENTE",(IF(BA19="R.RESIDUAL
9","R. RESIDUAL"," ")))),"",(IF(S19="R.INHERENTE
9","R. INHERENTE",(IF(BA19="R.RESIDUAL
9","R. RESIDUAL"," ")))))</f>
        <v xml:space="preserve"> </v>
      </c>
      <c r="BH20" s="707" t="str">
        <f>IF(ISERROR(IF(S19="R.INHERENTE
14","R. INHERENTE",(IF(BA19="R.RESIDUAL
14","R. RESIDUAL"," ")))),"",(IF(S19="R.INHERENTE
14","R. INHERENTE",(IF(BA19="R.RESIDUAL
14","R. RESIDUAL"," ")))))</f>
        <v xml:space="preserve"> </v>
      </c>
      <c r="BI20" s="708" t="str">
        <f>IF(ISERROR(IF(S19="R.INHERENTE
19","R. INHERENTE",(IF(BA19="R.RESIDUAL
19","R. RESIDUAL"," ")))),"",(IF(S19="R.INHERENTE
19","R. INHERENTE",(IF(BA19="R.RESIDUAL
19","R. RESIDUAL"," ")))))</f>
        <v xml:space="preserve"> </v>
      </c>
      <c r="BJ20" s="709" t="str">
        <f>IF(ISERROR(IF(S19="R.INHERENTE
24","R. INHERENTE",(IF(BA19="R.RESIDUAL
24","R. RESIDUAL"," ")))),"",(IF(S19="R.INHERENTE
24","R. INHERENTE",(IF(BA19="R.RESIDUAL
24","R. RESIDUAL"," ")))))</f>
        <v>R. INHERENTE</v>
      </c>
      <c r="BK20" s="122"/>
      <c r="BL20" s="1696"/>
      <c r="BM20" s="1684"/>
      <c r="BN20" s="1684"/>
      <c r="BO20" s="1684"/>
      <c r="BP20" s="1684"/>
      <c r="BQ20" s="1582"/>
      <c r="BR20" s="162"/>
      <c r="BS20" s="1801"/>
      <c r="BT20" s="1597"/>
      <c r="BU20" s="1679"/>
      <c r="BV20" s="163"/>
      <c r="BW20" s="1681"/>
      <c r="BX20" s="1577"/>
      <c r="BY20" s="1577"/>
      <c r="BZ20" s="1577"/>
      <c r="CA20" s="1577"/>
      <c r="CB20" s="1577"/>
      <c r="CC20" s="1577"/>
      <c r="CD20" s="1577"/>
      <c r="CE20" s="1577"/>
      <c r="CF20" s="1577"/>
      <c r="CG20" s="1577"/>
      <c r="CH20" s="1577"/>
      <c r="CI20" s="1577"/>
      <c r="CJ20" s="1577"/>
      <c r="CK20" s="1577"/>
      <c r="CL20" s="1577"/>
      <c r="CM20" s="1577"/>
      <c r="CN20" s="1577"/>
      <c r="CO20" s="1577"/>
      <c r="CP20" s="1577"/>
      <c r="CQ20" s="1609"/>
      <c r="CR20" s="164"/>
      <c r="CS20" s="1818"/>
      <c r="CT20" s="1606"/>
      <c r="CU20" s="1606"/>
      <c r="CV20" s="1606"/>
      <c r="CW20" s="1606"/>
      <c r="CX20" s="1606"/>
      <c r="CY20" s="1606"/>
      <c r="CZ20" s="1606"/>
      <c r="DA20" s="1606"/>
      <c r="DB20" s="1606"/>
      <c r="DC20" s="1606"/>
      <c r="DD20" s="1606"/>
      <c r="DE20" s="1606"/>
      <c r="DF20" s="1606"/>
      <c r="DG20" s="1606"/>
      <c r="DH20" s="1606"/>
      <c r="DI20" s="1606"/>
      <c r="DJ20" s="1606"/>
      <c r="DK20" s="1606"/>
      <c r="DL20" s="1606"/>
      <c r="DM20" s="1606"/>
      <c r="DN20" s="1606"/>
      <c r="DO20" s="1606"/>
      <c r="DP20" s="1606"/>
      <c r="DQ20" s="1821"/>
      <c r="DR20" s="165"/>
      <c r="DS20" s="710"/>
      <c r="DT20" s="711"/>
      <c r="DU20" s="711"/>
      <c r="DV20" s="712"/>
    </row>
    <row r="21" spans="1:126" s="100" customFormat="1" ht="57" customHeight="1">
      <c r="B21" s="1726"/>
      <c r="C21" s="1676"/>
      <c r="D21" s="1676"/>
      <c r="E21" s="1676"/>
      <c r="F21" s="1670"/>
      <c r="G21" s="1805"/>
      <c r="H21" s="697" t="s">
        <v>997</v>
      </c>
      <c r="I21" s="149" t="s">
        <v>975</v>
      </c>
      <c r="J21" s="1808"/>
      <c r="K21" s="1811"/>
      <c r="L21" s="1826"/>
      <c r="M21" s="150"/>
      <c r="N21" s="1649"/>
      <c r="O21" s="1652"/>
      <c r="P21" s="1655"/>
      <c r="Q21" s="1628"/>
      <c r="R21" s="1631"/>
      <c r="S21" s="1634"/>
      <c r="T21" s="151"/>
      <c r="U21" s="698" t="s">
        <v>998</v>
      </c>
      <c r="V21" s="703" t="s">
        <v>981</v>
      </c>
      <c r="W21" s="1637"/>
      <c r="X21" s="1602">
        <v>25</v>
      </c>
      <c r="Y21" s="1602"/>
      <c r="Z21" s="1602"/>
      <c r="AA21" s="1602"/>
      <c r="AB21" s="1602"/>
      <c r="AC21" s="1602"/>
      <c r="AD21" s="1602"/>
      <c r="AE21" s="1602"/>
      <c r="AF21" s="1602">
        <v>15</v>
      </c>
      <c r="AG21" s="1602"/>
      <c r="AH21" s="704">
        <f t="shared" si="1"/>
        <v>40</v>
      </c>
      <c r="AI21" s="154">
        <v>0.17280000000000001</v>
      </c>
      <c r="AJ21" s="1763"/>
      <c r="AK21" s="1675" t="s">
        <v>948</v>
      </c>
      <c r="AL21" s="1675"/>
      <c r="AM21" s="1676" t="s">
        <v>982</v>
      </c>
      <c r="AN21" s="1676"/>
      <c r="AO21" s="1675" t="s">
        <v>948</v>
      </c>
      <c r="AP21" s="1675"/>
      <c r="AQ21" s="699" t="s">
        <v>999</v>
      </c>
      <c r="AR21" s="155" t="s">
        <v>1000</v>
      </c>
      <c r="AS21" s="700" t="s">
        <v>1001</v>
      </c>
      <c r="AT21" s="701" t="s">
        <v>1002</v>
      </c>
      <c r="AU21" s="702" t="s">
        <v>996</v>
      </c>
      <c r="AV21" s="114"/>
      <c r="AW21" s="1759"/>
      <c r="AX21" s="1687"/>
      <c r="AY21" s="1690"/>
      <c r="AZ21" s="1687"/>
      <c r="BA21" s="1693"/>
      <c r="BB21" s="1594"/>
      <c r="BC21" s="169"/>
      <c r="BD21" s="170"/>
      <c r="BE21" s="157">
        <v>0.60000000000000009</v>
      </c>
      <c r="BF21" s="705" t="str">
        <f>IF(ISERROR(IF(S19="R.INHERENTE
3","R. INHERENTE",(IF(BA19="R.RESIDUAL
3","R. RESIDUAL"," ")))),"",(IF(S19="R.INHERENTE
3","R. INHERENTE",(IF(BA19="R.RESIDUAL
3","R. RESIDUAL"," ")))))</f>
        <v xml:space="preserve"> </v>
      </c>
      <c r="BG21" s="706" t="str">
        <f>IF(ISERROR(IF(S19="R.INHERENTE
8","R. INHERENTE",(IF(BA19="R.RESIDUAL
8","R. RESIDUAL"," ")))),"",(IF(S19="R.INHERENTE
8","R. INHERENTE",(IF(BA19="R.RESIDUAL
8","R. RESIDUAL"," ")))))</f>
        <v xml:space="preserve"> </v>
      </c>
      <c r="BH21" s="707" t="str">
        <f>IF(ISERROR(IF(S19="R.INHERENTE
13","R. INHERENTE",(IF(BA19="R.RESIDUAL
13","R. RESIDUAL"," ")))),"",(IF(S19="R.INHERENTE
13","R. INHERENTE",(IF(BA19="R.RESIDUAL
13","R. RESIDUAL"," ")))))</f>
        <v xml:space="preserve"> </v>
      </c>
      <c r="BI21" s="708" t="str">
        <f>IF(ISERROR(IF(S19="R.INHERENTE
18","R. INHERENTE",(IF(BA19="R.RESIDUAL
18","R. RESIDUAL"," ")))),"",(IF(S19="R.INHERENTE
18","R. INHERENTE",(IF(BA19="R.RESIDUAL
18","R. RESIDUAL"," ")))))</f>
        <v xml:space="preserve"> </v>
      </c>
      <c r="BJ21" s="709" t="str">
        <f>IF(ISERROR(IF(S19="R.INHERENTE
23","R. INHERENTE",(IF(BA19="R.RESIDUAL
23","R. RESIDUAL"," ")))),"",(IF(S19="R.INHERENTE
23","R. INHERENTE",(IF(BA19="R.RESIDUAL
23","R. RESIDUAL"," ")))))</f>
        <v xml:space="preserve"> </v>
      </c>
      <c r="BK21" s="122"/>
      <c r="BL21" s="1696"/>
      <c r="BM21" s="1684"/>
      <c r="BN21" s="1684"/>
      <c r="BO21" s="1684"/>
      <c r="BP21" s="1684"/>
      <c r="BQ21" s="1582"/>
      <c r="BR21" s="162"/>
      <c r="BS21" s="1801"/>
      <c r="BT21" s="1597"/>
      <c r="BU21" s="1679"/>
      <c r="BV21" s="163"/>
      <c r="BW21" s="1681"/>
      <c r="BX21" s="1577"/>
      <c r="BY21" s="1577"/>
      <c r="BZ21" s="1577"/>
      <c r="CA21" s="1577"/>
      <c r="CB21" s="1577"/>
      <c r="CC21" s="1577"/>
      <c r="CD21" s="1577"/>
      <c r="CE21" s="1577"/>
      <c r="CF21" s="1577"/>
      <c r="CG21" s="1577"/>
      <c r="CH21" s="1577"/>
      <c r="CI21" s="1577"/>
      <c r="CJ21" s="1577"/>
      <c r="CK21" s="1577"/>
      <c r="CL21" s="1577"/>
      <c r="CM21" s="1577"/>
      <c r="CN21" s="1577"/>
      <c r="CO21" s="1577"/>
      <c r="CP21" s="1577"/>
      <c r="CQ21" s="1609"/>
      <c r="CR21" s="164"/>
      <c r="CS21" s="1818"/>
      <c r="CT21" s="1606"/>
      <c r="CU21" s="1606"/>
      <c r="CV21" s="1606"/>
      <c r="CW21" s="1606"/>
      <c r="CX21" s="1606"/>
      <c r="CY21" s="1606"/>
      <c r="CZ21" s="1606"/>
      <c r="DA21" s="1606"/>
      <c r="DB21" s="1606"/>
      <c r="DC21" s="1606"/>
      <c r="DD21" s="1606"/>
      <c r="DE21" s="1606"/>
      <c r="DF21" s="1606"/>
      <c r="DG21" s="1606"/>
      <c r="DH21" s="1606"/>
      <c r="DI21" s="1606"/>
      <c r="DJ21" s="1606"/>
      <c r="DK21" s="1606"/>
      <c r="DL21" s="1606"/>
      <c r="DM21" s="1606"/>
      <c r="DN21" s="1606"/>
      <c r="DO21" s="1606"/>
      <c r="DP21" s="1606"/>
      <c r="DQ21" s="1821"/>
      <c r="DR21" s="165"/>
      <c r="DS21" s="710"/>
      <c r="DT21" s="711"/>
      <c r="DU21" s="711"/>
      <c r="DV21" s="712"/>
    </row>
    <row r="22" spans="1:126" s="100" customFormat="1" ht="57" customHeight="1">
      <c r="B22" s="1726"/>
      <c r="C22" s="1676"/>
      <c r="D22" s="1676"/>
      <c r="E22" s="1676"/>
      <c r="F22" s="1670"/>
      <c r="G22" s="1805"/>
      <c r="H22" s="697"/>
      <c r="I22" s="149" t="s">
        <v>1003</v>
      </c>
      <c r="J22" s="1808"/>
      <c r="K22" s="1811"/>
      <c r="L22" s="1826"/>
      <c r="M22" s="150"/>
      <c r="N22" s="1649"/>
      <c r="O22" s="1652"/>
      <c r="P22" s="1655"/>
      <c r="Q22" s="1628"/>
      <c r="R22" s="1631"/>
      <c r="S22" s="1634"/>
      <c r="T22" s="151"/>
      <c r="U22" s="698"/>
      <c r="V22" s="703"/>
      <c r="W22" s="1637"/>
      <c r="X22" s="1602"/>
      <c r="Y22" s="1602"/>
      <c r="Z22" s="1602"/>
      <c r="AA22" s="1602"/>
      <c r="AB22" s="1602"/>
      <c r="AC22" s="1602"/>
      <c r="AD22" s="1602"/>
      <c r="AE22" s="1602"/>
      <c r="AF22" s="1602"/>
      <c r="AG22" s="1602"/>
      <c r="AH22" s="704">
        <f t="shared" si="1"/>
        <v>0</v>
      </c>
      <c r="AI22" s="154"/>
      <c r="AJ22" s="1763"/>
      <c r="AK22" s="1675"/>
      <c r="AL22" s="1675"/>
      <c r="AM22" s="1676"/>
      <c r="AN22" s="1676"/>
      <c r="AO22" s="1675"/>
      <c r="AP22" s="1675"/>
      <c r="AQ22" s="699"/>
      <c r="AR22" s="155"/>
      <c r="AS22" s="700"/>
      <c r="AT22" s="701"/>
      <c r="AU22" s="702"/>
      <c r="AV22" s="114"/>
      <c r="AW22" s="1759"/>
      <c r="AX22" s="1687"/>
      <c r="AY22" s="1690"/>
      <c r="AZ22" s="1687"/>
      <c r="BA22" s="1693"/>
      <c r="BB22" s="1594"/>
      <c r="BC22" s="169"/>
      <c r="BD22" s="170"/>
      <c r="BE22" s="157">
        <v>0.4</v>
      </c>
      <c r="BF22" s="705" t="str">
        <f>IF(ISERROR(IF(S19="R.INHERENTE
2","R. INHERENTE",(IF(BA19="R.RESIDUAL
2","R. RESIDUAL"," ")))),"",(IF(S19="R.INHERENTE
2","R. INHERENTE",(IF(BA19="R.RESIDUAL
2","R. RESIDUAL"," ")))))</f>
        <v xml:space="preserve"> </v>
      </c>
      <c r="BG22" s="706" t="str">
        <f>IF(ISERROR(IF(S19="R.INHERENTE
7","R. INHERENTE",(IF(BA19="R.RESIDUAL
7","R. RESIDUAL"," ")))),"",(IF(S19="R.INHERENTE
7","R. INHERENTE",(IF(BA19="R.RESIDUAL
7","R. RESIDUAL"," ")))))</f>
        <v xml:space="preserve"> </v>
      </c>
      <c r="BH22" s="713" t="str">
        <f>IF(ISERROR(IF(S19="R.INHERENTE
12","R. INHERENTE",(IF(BA19="R.RESIDUAL
12","R. RESIDUAL"," ")))),"",(IF(S19="R.INHERENTE
12","R. INHERENTE",(IF(BA19="R.RESIDUAL
12","R. RESIDUAL"," ")))))</f>
        <v xml:space="preserve"> </v>
      </c>
      <c r="BI22" s="707" t="str">
        <f>IF(ISERROR(IF(S19="R.INHERENTE
17","R. INHERENTE",(IF(BA19="R.RESIDUAL
17","R. RESIDUAL"," ")))),"",(IF(S19="R.INHERENTE
17","R. INHERENTE",(IF(BA19="R.RESIDUAL
17","R. RESIDUAL"," ")))))</f>
        <v xml:space="preserve"> </v>
      </c>
      <c r="BJ22" s="709" t="str">
        <f>IF(ISERROR(IF(S19="R.INHERENTE
22","R. INHERENTE",(IF(BA19="R.RESIDUAL
22","R. RESIDUAL"," ")))),"",(IF(S19="R.INHERENTE
22","R. INHERENTE",(IF(BA19="R.RESIDUAL
22","R. RESIDUAL"," ")))))</f>
        <v xml:space="preserve"> </v>
      </c>
      <c r="BK22" s="122"/>
      <c r="BL22" s="1696"/>
      <c r="BM22" s="1684"/>
      <c r="BN22" s="1684"/>
      <c r="BO22" s="1684"/>
      <c r="BP22" s="1684"/>
      <c r="BQ22" s="1582"/>
      <c r="BR22" s="162"/>
      <c r="BS22" s="1801"/>
      <c r="BT22" s="1597"/>
      <c r="BU22" s="1679"/>
      <c r="BV22" s="163"/>
      <c r="BW22" s="1681"/>
      <c r="BX22" s="1577"/>
      <c r="BY22" s="1577"/>
      <c r="BZ22" s="1577"/>
      <c r="CA22" s="1577"/>
      <c r="CB22" s="1577"/>
      <c r="CC22" s="1577"/>
      <c r="CD22" s="1577"/>
      <c r="CE22" s="1577"/>
      <c r="CF22" s="1577"/>
      <c r="CG22" s="1577"/>
      <c r="CH22" s="1577"/>
      <c r="CI22" s="1577"/>
      <c r="CJ22" s="1577"/>
      <c r="CK22" s="1577"/>
      <c r="CL22" s="1577"/>
      <c r="CM22" s="1577"/>
      <c r="CN22" s="1577"/>
      <c r="CO22" s="1577"/>
      <c r="CP22" s="1577"/>
      <c r="CQ22" s="1609"/>
      <c r="CR22" s="164"/>
      <c r="CS22" s="1818"/>
      <c r="CT22" s="1606"/>
      <c r="CU22" s="1606"/>
      <c r="CV22" s="1606"/>
      <c r="CW22" s="1606"/>
      <c r="CX22" s="1606"/>
      <c r="CY22" s="1606"/>
      <c r="CZ22" s="1606"/>
      <c r="DA22" s="1606"/>
      <c r="DB22" s="1606"/>
      <c r="DC22" s="1606"/>
      <c r="DD22" s="1606"/>
      <c r="DE22" s="1606"/>
      <c r="DF22" s="1606"/>
      <c r="DG22" s="1606"/>
      <c r="DH22" s="1606"/>
      <c r="DI22" s="1606"/>
      <c r="DJ22" s="1606"/>
      <c r="DK22" s="1606"/>
      <c r="DL22" s="1606"/>
      <c r="DM22" s="1606"/>
      <c r="DN22" s="1606"/>
      <c r="DO22" s="1606"/>
      <c r="DP22" s="1606"/>
      <c r="DQ22" s="1821"/>
      <c r="DR22" s="165"/>
      <c r="DS22" s="710"/>
      <c r="DT22" s="711"/>
      <c r="DU22" s="711"/>
      <c r="DV22" s="712"/>
    </row>
    <row r="23" spans="1:126" s="100" customFormat="1" ht="57" customHeight="1" thickBot="1">
      <c r="B23" s="1727"/>
      <c r="C23" s="1699"/>
      <c r="D23" s="1699"/>
      <c r="E23" s="1699"/>
      <c r="F23" s="1671"/>
      <c r="G23" s="1806"/>
      <c r="H23" s="171"/>
      <c r="I23" s="149" t="s">
        <v>1003</v>
      </c>
      <c r="J23" s="1809"/>
      <c r="K23" s="1812"/>
      <c r="L23" s="1827"/>
      <c r="M23" s="150"/>
      <c r="N23" s="1650"/>
      <c r="O23" s="1653"/>
      <c r="P23" s="1656"/>
      <c r="Q23" s="1629"/>
      <c r="R23" s="1632"/>
      <c r="S23" s="1635"/>
      <c r="T23" s="151"/>
      <c r="U23" s="172"/>
      <c r="V23" s="173"/>
      <c r="W23" s="1638"/>
      <c r="X23" s="1622"/>
      <c r="Y23" s="1622"/>
      <c r="Z23" s="1622"/>
      <c r="AA23" s="1622"/>
      <c r="AB23" s="1622"/>
      <c r="AC23" s="1622"/>
      <c r="AD23" s="1622"/>
      <c r="AE23" s="1622"/>
      <c r="AF23" s="1622"/>
      <c r="AG23" s="1622"/>
      <c r="AH23" s="174">
        <f t="shared" si="1"/>
        <v>0</v>
      </c>
      <c r="AI23" s="175"/>
      <c r="AJ23" s="1764"/>
      <c r="AK23" s="1698"/>
      <c r="AL23" s="1698"/>
      <c r="AM23" s="1699"/>
      <c r="AN23" s="1699"/>
      <c r="AO23" s="1698"/>
      <c r="AP23" s="1698"/>
      <c r="AQ23" s="176"/>
      <c r="AR23" s="177"/>
      <c r="AS23" s="178"/>
      <c r="AT23" s="179"/>
      <c r="AU23" s="180"/>
      <c r="AV23" s="114"/>
      <c r="AW23" s="1760"/>
      <c r="AX23" s="1688"/>
      <c r="AY23" s="1691"/>
      <c r="AZ23" s="1688"/>
      <c r="BA23" s="1694"/>
      <c r="BB23" s="1595"/>
      <c r="BC23" s="169"/>
      <c r="BD23" s="170"/>
      <c r="BE23" s="181">
        <v>0.2</v>
      </c>
      <c r="BF23" s="182" t="str">
        <f>IF(ISERROR(IF(S19="R.INHERENTE
1","R. INHERENTE",(IF(BA19="R.RESIDUAL
1","R. RESIDUAL"," ")))),"",(IF(S19="R.INHERENTE
1","R. INHERENTE",(IF(BA19="R.RESIDUAL
1","R. RESIDUAL"," ")))))</f>
        <v xml:space="preserve"> </v>
      </c>
      <c r="BG23" s="183" t="str">
        <f>IF(ISERROR(IF(S19="R.INHERENTE
6","R. INHERENTE",(IF(BA19="R.RESIDUAL
6","R. RESIDUAL"," ")))),"",(IF(S19="R.INHERENTE
6","R. INHERENTE",(IF(BA19="R.RESIDUAL
6","R. RESIDUAL"," ")))))</f>
        <v xml:space="preserve"> </v>
      </c>
      <c r="BH23" s="184" t="str">
        <f>IF(ISERROR(IF(S19="R.INHERENTE
11","R. INHERENTE",(IF(BA19="R.RESIDUAL
11","R. RESIDUAL"," ")))),"",(IF(S19="R.INHERENTE
11","R. INHERENTE",(IF(BA19="R.RESIDUAL
11","R. RESIDUAL"," ")))))</f>
        <v xml:space="preserve"> </v>
      </c>
      <c r="BI23" s="185" t="str">
        <f>IF(ISERROR(IF(S19="R.INHERENTE
16","R. INHERENTE",(IF(BA19="R.RESIDUAL
16","R. RESIDUAL"," ")))),"",(IF(S19="R.INHERENTE
16","R. INHERENTE",(IF(BA19="R.RESIDUAL
16","R. RESIDUAL"," ")))))</f>
        <v xml:space="preserve"> </v>
      </c>
      <c r="BJ23" s="186" t="str">
        <f>IF(ISERROR(IF(S19="R.INHERENTE
21","R. INHERENTE",(IF(BA19="R.RESIDUAL
21","R. RESIDUAL"," ")))),"",(IF(S19="R.INHERENTE
21","R. INHERENTE",(IF(BA19="R.RESIDUAL
21","R. RESIDUAL"," ")))))</f>
        <v>R. RESIDUAL</v>
      </c>
      <c r="BK23" s="122"/>
      <c r="BL23" s="1697"/>
      <c r="BM23" s="1685"/>
      <c r="BN23" s="1685"/>
      <c r="BO23" s="1685"/>
      <c r="BP23" s="1685"/>
      <c r="BQ23" s="1583"/>
      <c r="BR23" s="187"/>
      <c r="BS23" s="1802"/>
      <c r="BT23" s="1598"/>
      <c r="BU23" s="1680"/>
      <c r="BV23" s="163"/>
      <c r="BW23" s="1682"/>
      <c r="BX23" s="1580"/>
      <c r="BY23" s="1580"/>
      <c r="BZ23" s="1580"/>
      <c r="CA23" s="1580"/>
      <c r="CB23" s="1580"/>
      <c r="CC23" s="1580"/>
      <c r="CD23" s="1580"/>
      <c r="CE23" s="1580"/>
      <c r="CF23" s="1580"/>
      <c r="CG23" s="1580"/>
      <c r="CH23" s="1580"/>
      <c r="CI23" s="1580"/>
      <c r="CJ23" s="1580"/>
      <c r="CK23" s="1580"/>
      <c r="CL23" s="1580"/>
      <c r="CM23" s="1580"/>
      <c r="CN23" s="1580"/>
      <c r="CO23" s="1580"/>
      <c r="CP23" s="1580"/>
      <c r="CQ23" s="1610"/>
      <c r="CR23" s="164"/>
      <c r="CS23" s="1819"/>
      <c r="CT23" s="1607"/>
      <c r="CU23" s="1607"/>
      <c r="CV23" s="1607"/>
      <c r="CW23" s="1607"/>
      <c r="CX23" s="1607"/>
      <c r="CY23" s="1607"/>
      <c r="CZ23" s="1607"/>
      <c r="DA23" s="1607"/>
      <c r="DB23" s="1607"/>
      <c r="DC23" s="1607"/>
      <c r="DD23" s="1607"/>
      <c r="DE23" s="1607"/>
      <c r="DF23" s="1607"/>
      <c r="DG23" s="1607"/>
      <c r="DH23" s="1607"/>
      <c r="DI23" s="1607"/>
      <c r="DJ23" s="1607"/>
      <c r="DK23" s="1607"/>
      <c r="DL23" s="1607"/>
      <c r="DM23" s="1607"/>
      <c r="DN23" s="1607"/>
      <c r="DO23" s="1607"/>
      <c r="DP23" s="1607"/>
      <c r="DQ23" s="1822"/>
      <c r="DR23" s="165"/>
      <c r="DS23" s="188"/>
      <c r="DT23" s="189"/>
      <c r="DU23" s="189"/>
      <c r="DV23" s="190"/>
    </row>
    <row r="24" spans="1:126" ht="19.5" customHeight="1" thickBot="1">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F24" s="192">
        <v>0.2</v>
      </c>
      <c r="BG24" s="193">
        <v>0.4</v>
      </c>
      <c r="BH24" s="193">
        <v>0.60000000000000009</v>
      </c>
      <c r="BI24" s="193">
        <v>0.8</v>
      </c>
      <c r="BJ24" s="193">
        <v>1</v>
      </c>
    </row>
    <row r="25" spans="1:126" ht="57" customHeight="1" thickBot="1">
      <c r="A25" s="100"/>
      <c r="B25" s="1725">
        <v>2</v>
      </c>
      <c r="C25" s="1728" t="s">
        <v>969</v>
      </c>
      <c r="D25" s="1728" t="s">
        <v>970</v>
      </c>
      <c r="E25" s="1728" t="s">
        <v>971</v>
      </c>
      <c r="F25" s="1669" t="s">
        <v>972</v>
      </c>
      <c r="G25" s="1804" t="s">
        <v>1004</v>
      </c>
      <c r="H25" s="194" t="s">
        <v>1005</v>
      </c>
      <c r="I25" s="195" t="s">
        <v>975</v>
      </c>
      <c r="J25" s="1807" t="str">
        <f>IF(F25="","",(CONCATENATE("Posibilidad de afectación ",F25," ",G25," ",H25," ",H26," ",H27," ",H28," ",H29)))</f>
        <v xml:space="preserve">Posibilidad de afectación Económica y Reputacional  por favorecer a un proveedor en el momento de cancelar las obligaciones, sin tener en cuenta la forma de pago establecida en el contrato y el respectivo respaldo presupuestal, Debido al cambio en las cláusulas contractuales y a la no socialización de estos cambios, de igual forma por la falta de respaldo presupuestal, no contar con un Acto administrativo y la ausencia de los reportes de las cuentas por pagar adquiridas por la Subred. </v>
      </c>
      <c r="K25" s="1838" t="s">
        <v>976</v>
      </c>
      <c r="L25" s="1797" t="s">
        <v>977</v>
      </c>
      <c r="M25" s="150"/>
      <c r="N25" s="1648" t="s">
        <v>978</v>
      </c>
      <c r="O25" s="1651">
        <f>IF(ISERROR(VLOOKUP($N25,[3]Listas!$E$20:$F$24,2,FALSE)),"",(VLOOKUP($N25,[3]Listas!$E$20:$F$24,2,FALSE)))</f>
        <v>0.8</v>
      </c>
      <c r="P25" s="1654" t="str">
        <f>IF(ISERROR(VLOOKUP($O25,[3]Listas!$E$3:$F$7,2,FALSE)),"",(VLOOKUP($O25,[3]Listas!$E$3:$F$7,2,FALSE)))</f>
        <v>ALTA
Es viable que el evento ocurra en la mayoria de las circunstancias.</v>
      </c>
      <c r="Q25" s="1627" t="s">
        <v>979</v>
      </c>
      <c r="R25" s="1630">
        <f>IF(ISERROR(VLOOKUP($Q25,[3]Listas!$E$28:$F$35,2,FALSE)),"",(VLOOKUP($Q25,[3]Listas!$E$28:$F$35,2,FALSE)))</f>
        <v>1</v>
      </c>
      <c r="S25" s="1633" t="str">
        <f t="shared" ref="S25" si="5">IF(O25="","",(CONCATENATE("R.INHERENTE
",(IF(AND($O25=0.2,$R25=0.2),1,(IF(AND($O25=0.2,$R25=0.4),6,(IF(AND($O25=0.2,$R25=0.6),11,(IF(AND($O25=0.2,$R25=0.8),16,(IF(AND($O25=0.2,$R25=1),21,(IF(AND($O25=0.4,$R25=0.2),2,(IF(AND($O25=0.4,$R25=0.4),7,(IF(AND($O25=0.4,$R25=0.6),12,(IF(AND($O25=0.4,$R25=0.8),17,(IF(AND($O25=0.4,$R25=1),22,(IF(AND($O25=0.6,$R25=0.2),3,(IF(AND($O25=0.6,$R25=0.4),8,(IF(AND($O25=0.6,$R25=0.6),13,(IF(AND($O25=0.6,$R25=0.8),18,(IF(AND($O25=0.6,$R25=1),23,(IF(AND($O25=0.8,$R25=0.2),4,(IF(AND($O25=0.8,$R25=0.4),9,(IF(AND($O25=0.8,$R25=0.6),14,(IF(AND($O25=0.8,$R25=0.8),19,(IF(AND($O25=0.8,$R25=1),24,(IF(AND($O25=1,$R25=0.2),5,(IF(AND($O25=1,$R25=0.4),10,(IF(AND($O25=1,$R25=0.6),15,(IF(AND($O25=1,$R25=0.8),20,(IF(AND($O25=1,$R25=1),25,"")))))))))))))))))))))))))))))))))))))))))))))))))))))</f>
        <v>R.INHERENTE
24</v>
      </c>
      <c r="T25" s="151">
        <f>+VLOOKUP($S25,[3]Listas!$D$112:$E$136,2,FALSE)</f>
        <v>24</v>
      </c>
      <c r="U25" s="698" t="s">
        <v>1006</v>
      </c>
      <c r="V25" s="196" t="s">
        <v>981</v>
      </c>
      <c r="W25" s="1636" t="s">
        <v>367</v>
      </c>
      <c r="X25" s="1614">
        <v>25</v>
      </c>
      <c r="Y25" s="1614"/>
      <c r="Z25" s="1614"/>
      <c r="AA25" s="1614"/>
      <c r="AB25" s="1614"/>
      <c r="AC25" s="1614"/>
      <c r="AD25" s="1614"/>
      <c r="AE25" s="1614"/>
      <c r="AF25" s="1614">
        <v>15</v>
      </c>
      <c r="AG25" s="1614"/>
      <c r="AH25" s="197">
        <f>X25+Z25+AB25+AD25+AF25</f>
        <v>40</v>
      </c>
      <c r="AI25" s="198">
        <v>0.48</v>
      </c>
      <c r="AJ25" s="1615">
        <f>R25</f>
        <v>1</v>
      </c>
      <c r="AK25" s="1732" t="s">
        <v>948</v>
      </c>
      <c r="AL25" s="1732"/>
      <c r="AM25" s="1728" t="s">
        <v>982</v>
      </c>
      <c r="AN25" s="1728"/>
      <c r="AO25" s="1732" t="s">
        <v>948</v>
      </c>
      <c r="AP25" s="1732"/>
      <c r="AQ25" s="176" t="s">
        <v>1007</v>
      </c>
      <c r="AR25" s="155" t="s">
        <v>172</v>
      </c>
      <c r="AS25" s="178" t="s">
        <v>1008</v>
      </c>
      <c r="AT25" s="199" t="s">
        <v>1009</v>
      </c>
      <c r="AU25" s="200" t="s">
        <v>1010</v>
      </c>
      <c r="AV25" s="156">
        <f t="shared" ref="AV25" si="6">+(IF(AND($AW25&gt;0,$AW25&lt;=0.2),0.2,(IF(AND($AW25&gt;0.2,$AW25&lt;=0.4),0.4,(IF(AND($AW25&gt;0.4,$AW25&lt;=0.6),0.6,(IF(AND($AW25&gt;0.6,$AW25&lt;=0.8),0.8,(IF($AW25&gt;0.8,1,""))))))))))</f>
        <v>0.2</v>
      </c>
      <c r="AW25" s="1758">
        <f t="shared" ref="AW25" si="7">+MIN(AI25:AI29)</f>
        <v>0.10829999999999999</v>
      </c>
      <c r="AX25" s="1686" t="str">
        <f t="shared" si="2"/>
        <v>MUY BAJA</v>
      </c>
      <c r="AY25" s="1689">
        <f t="shared" ref="AY25" si="8">+MIN(AJ25:AJ29)</f>
        <v>1</v>
      </c>
      <c r="AZ25" s="1686" t="str">
        <f t="shared" si="3"/>
        <v>MUY ALTA</v>
      </c>
      <c r="BA25" s="1692" t="str">
        <f t="shared" si="4"/>
        <v>R.RESIDUAL
21</v>
      </c>
      <c r="BB25" s="1593" t="s">
        <v>988</v>
      </c>
      <c r="BC25" s="156">
        <f t="shared" ref="BC25" si="9">+(IF(AND($AY25&gt;0,$AY25&lt;=0.2),0.2,(IF(AND($AY25&gt;0.2,$AY25&lt;=0.4),0.4,(IF(AND($AY25&gt;0.4,$AY25&lt;=0.6),0.6,(IF(AND($AY25&gt;0.6,$AY25&lt;=0.8),0.8,(IF($AY25&gt;0.8,1,""))))))))))</f>
        <v>1</v>
      </c>
      <c r="BD25" s="114">
        <f>+VLOOKUP($BA25,[3]Listas!$F$112:$G$136,2,FALSE)</f>
        <v>21</v>
      </c>
      <c r="BE25" s="157">
        <v>1</v>
      </c>
      <c r="BF25" s="158" t="str">
        <f>IF(ISERROR(IF(S25="R.INHERENTE
5","R. INHERENTE",(IF(BA25="R.RESIDUAL
5","R. RESIDUAL"," ")))),"",(IF(S25="R.INHERENTE
5","R. INHERENTE",(IF(BA25="R.RESIDUAL
5","R. RESIDUAL"," ")))))</f>
        <v xml:space="preserve"> </v>
      </c>
      <c r="BG25" s="159" t="str">
        <f>IF(ISERROR(IF(S25="R.INHERENTE
10","R. INHERENTE",(IF(BA25="R.RESIDUAL
10","R. RESIDUAL"," ")))),"",(IF(S25="R.INHERENTE
10","R. INHERENTE",(IF(BA25="R.RESIDUAL
10","R. RESIDUAL"," ")))))</f>
        <v xml:space="preserve"> </v>
      </c>
      <c r="BH25" s="160" t="str">
        <f>IF(ISERROR(IF(S25="R.INHERENTE
15","R. INHERENTE",(IF(BA25="R.RESIDUAL
15","R. RESIDUAL"," ")))),"",(IF(S25="R.INHERENTE
15","R. INHERENTE",(IF(BA25="R.RESIDUAL
15","R. RESIDUAL"," ")))))</f>
        <v xml:space="preserve"> </v>
      </c>
      <c r="BI25" s="160" t="str">
        <f>IF(ISERROR(IF(S25="R.INHERENTE
20","R. INHERENTE",(IF(BA25="R.RESIDUAL
20","R. RESIDUAL"," ")))),"",(IF(S25="R.INHERENTE
20","R. INHERENTE",(IF(BA25="R.RESIDUAL
20","R. RESIDUAL"," ")))))</f>
        <v xml:space="preserve"> </v>
      </c>
      <c r="BJ25" s="161" t="str">
        <f>IF(ISERROR(IF(S25="R.INHERENTE
25","R. INHERENTE",(IF(BA25="R.RESIDUAL
25","R. RESIDUAL"," ")))),"",(IF(S25="R.INHERENTE
25","R. INHERENTE",(IF(BA25="R.RESIDUAL
25","R. RESIDUAL"," ")))))</f>
        <v xml:space="preserve"> </v>
      </c>
      <c r="BK25" s="122"/>
      <c r="BL25" s="1695"/>
      <c r="BM25" s="1683"/>
      <c r="BN25" s="1683"/>
      <c r="BO25" s="1683"/>
      <c r="BP25" s="1683"/>
      <c r="BQ25" s="1581"/>
      <c r="BR25" s="162"/>
      <c r="BS25" s="1800" t="s">
        <v>1011</v>
      </c>
      <c r="BT25" s="1587" t="s">
        <v>990</v>
      </c>
      <c r="BU25" s="1587" t="s">
        <v>990</v>
      </c>
      <c r="BV25" s="163"/>
      <c r="BW25" s="1590"/>
      <c r="BX25" s="1579"/>
      <c r="BY25" s="1579"/>
      <c r="BZ25" s="1579"/>
      <c r="CA25" s="1579"/>
      <c r="CB25" s="1579"/>
      <c r="CC25" s="1579"/>
      <c r="CD25" s="1579"/>
      <c r="CE25" s="714"/>
      <c r="CF25" s="714"/>
      <c r="CG25" s="714"/>
      <c r="CH25" s="714"/>
      <c r="CI25" s="1579"/>
      <c r="CJ25" s="1579"/>
      <c r="CK25" s="1579"/>
      <c r="CL25" s="1579"/>
      <c r="CM25" s="1579"/>
      <c r="CN25" s="1579"/>
      <c r="CO25" s="1579"/>
      <c r="CP25" s="1579"/>
      <c r="CQ25" s="1608"/>
      <c r="CR25" s="164"/>
      <c r="CS25" s="1611"/>
      <c r="CT25" s="1576"/>
      <c r="CU25" s="1576"/>
      <c r="CV25" s="1576"/>
      <c r="CW25" s="1605"/>
      <c r="CX25" s="1605"/>
      <c r="CY25" s="1605"/>
      <c r="CZ25" s="1605"/>
      <c r="DA25" s="1576"/>
      <c r="DB25" s="1576"/>
      <c r="DC25" s="1576"/>
      <c r="DD25" s="1576"/>
      <c r="DE25" s="201"/>
      <c r="DF25" s="201"/>
      <c r="DG25" s="201"/>
      <c r="DH25" s="201"/>
      <c r="DI25" s="1576"/>
      <c r="DJ25" s="1576"/>
      <c r="DK25" s="1576"/>
      <c r="DL25" s="1576"/>
      <c r="DM25" s="1576"/>
      <c r="DN25" s="1576"/>
      <c r="DO25" s="1576"/>
      <c r="DP25" s="1576"/>
      <c r="DQ25" s="1599"/>
      <c r="DR25" s="165"/>
      <c r="DS25" s="166"/>
      <c r="DT25" s="167"/>
      <c r="DU25" s="167"/>
      <c r="DV25" s="168"/>
    </row>
    <row r="26" spans="1:126" ht="57" customHeight="1" thickBot="1">
      <c r="A26" s="202"/>
      <c r="B26" s="1726"/>
      <c r="C26" s="1676"/>
      <c r="D26" s="1676"/>
      <c r="E26" s="1676"/>
      <c r="F26" s="1670"/>
      <c r="G26" s="1805"/>
      <c r="H26" s="697" t="s">
        <v>1012</v>
      </c>
      <c r="I26" s="715" t="s">
        <v>975</v>
      </c>
      <c r="J26" s="1808"/>
      <c r="K26" s="1839"/>
      <c r="L26" s="1798"/>
      <c r="M26" s="203"/>
      <c r="N26" s="1649"/>
      <c r="O26" s="1652"/>
      <c r="P26" s="1655"/>
      <c r="Q26" s="1628"/>
      <c r="R26" s="1631"/>
      <c r="S26" s="1634"/>
      <c r="T26" s="204"/>
      <c r="U26" s="698" t="s">
        <v>1013</v>
      </c>
      <c r="V26" s="703" t="s">
        <v>981</v>
      </c>
      <c r="W26" s="1637"/>
      <c r="X26" s="1602">
        <v>25</v>
      </c>
      <c r="Y26" s="1602"/>
      <c r="Z26" s="1602"/>
      <c r="AA26" s="1602"/>
      <c r="AB26" s="1602"/>
      <c r="AC26" s="1602"/>
      <c r="AD26" s="1602"/>
      <c r="AE26" s="1602"/>
      <c r="AF26" s="1602">
        <v>15</v>
      </c>
      <c r="AG26" s="1602"/>
      <c r="AH26" s="716">
        <f t="shared" ref="AH26:AH29" si="10">X26+Z26+AB26+AD26+AF26</f>
        <v>40</v>
      </c>
      <c r="AI26" s="205">
        <v>0.28799999999999998</v>
      </c>
      <c r="AJ26" s="1616"/>
      <c r="AK26" s="1675" t="s">
        <v>948</v>
      </c>
      <c r="AL26" s="1675"/>
      <c r="AM26" s="1676" t="s">
        <v>982</v>
      </c>
      <c r="AN26" s="1676"/>
      <c r="AO26" s="1675" t="s">
        <v>948</v>
      </c>
      <c r="AP26" s="1675"/>
      <c r="AQ26" s="176" t="s">
        <v>1014</v>
      </c>
      <c r="AR26" s="155" t="s">
        <v>984</v>
      </c>
      <c r="AS26" s="178" t="s">
        <v>1015</v>
      </c>
      <c r="AT26" s="199" t="s">
        <v>1016</v>
      </c>
      <c r="AU26" s="200" t="s">
        <v>1010</v>
      </c>
      <c r="AV26" s="206"/>
      <c r="AW26" s="1759"/>
      <c r="AX26" s="1687"/>
      <c r="AY26" s="1690"/>
      <c r="AZ26" s="1687"/>
      <c r="BA26" s="1693"/>
      <c r="BB26" s="1594"/>
      <c r="BC26" s="169"/>
      <c r="BD26" s="170"/>
      <c r="BE26" s="157">
        <v>0.8</v>
      </c>
      <c r="BF26" s="717" t="str">
        <f>IF(ISERROR(IF(S25="R.INHERENTE
4","R. INHERENTE",(IF(BA25="R.RESIDUAL
4","R. RESIDUAL"," ")))),"",(IF(S25="R.INHERENTE
4","R. INHERENTE",(IF(BA25="R.RESIDUAL
4","R. RESIDUAL"," ")))))</f>
        <v xml:space="preserve"> </v>
      </c>
      <c r="BG26" s="718" t="str">
        <f>IF(ISERROR(IF(S25="R.INHERENTE
9","R. INHERENTE",(IF(BA25="R.RESIDUAL
9","R. RESIDUAL"," ")))),"",(IF(S25="R.INHERENTE
9","R. INHERENTE",(IF(BA25="R.RESIDUAL
9","R. RESIDUAL"," ")))))</f>
        <v xml:space="preserve"> </v>
      </c>
      <c r="BH26" s="719" t="str">
        <f>IF(ISERROR(IF(S25="R.INHERENTE
14","R. INHERENTE",(IF(BA25="R.RESIDUAL
14","R. RESIDUAL"," ")))),"",(IF(S25="R.INHERENTE
14","R. INHERENTE",(IF(BA25="R.RESIDUAL
14","R. RESIDUAL"," ")))))</f>
        <v xml:space="preserve"> </v>
      </c>
      <c r="BI26" s="720" t="str">
        <f>IF(ISERROR(IF(S25="R.INHERENTE
19","R. INHERENTE",(IF(BA25="R.RESIDUAL
19","R. RESIDUAL"," ")))),"",(IF(S25="R.INHERENTE
19","R. INHERENTE",(IF(BA25="R.RESIDUAL
19","R. RESIDUAL"," ")))))</f>
        <v xml:space="preserve"> </v>
      </c>
      <c r="BJ26" s="721" t="str">
        <f>IF(ISERROR(IF(S25="R.INHERENTE
24","R. INHERENTE",(IF(BA25="R.RESIDUAL
24","R. RESIDUAL"," ")))),"",(IF(S25="R.INHERENTE
24","R. INHERENTE",(IF(BA25="R.RESIDUAL
24","R. RESIDUAL"," ")))))</f>
        <v>R. INHERENTE</v>
      </c>
      <c r="BK26" s="119"/>
      <c r="BL26" s="1696"/>
      <c r="BM26" s="1684"/>
      <c r="BN26" s="1684"/>
      <c r="BO26" s="1684"/>
      <c r="BP26" s="1684"/>
      <c r="BQ26" s="1582"/>
      <c r="BR26" s="203"/>
      <c r="BS26" s="1801"/>
      <c r="BT26" s="1679"/>
      <c r="BU26" s="1679"/>
      <c r="BV26" s="164"/>
      <c r="BW26" s="1681"/>
      <c r="BX26" s="1577"/>
      <c r="BY26" s="1577"/>
      <c r="BZ26" s="1577"/>
      <c r="CA26" s="1577"/>
      <c r="CB26" s="1577"/>
      <c r="CC26" s="1577"/>
      <c r="CD26" s="1577"/>
      <c r="CE26" s="207"/>
      <c r="CF26" s="207"/>
      <c r="CG26" s="207"/>
      <c r="CH26" s="207"/>
      <c r="CI26" s="1577"/>
      <c r="CJ26" s="1577"/>
      <c r="CK26" s="1577"/>
      <c r="CL26" s="1577"/>
      <c r="CM26" s="1577"/>
      <c r="CN26" s="1577"/>
      <c r="CO26" s="1577"/>
      <c r="CP26" s="1577"/>
      <c r="CQ26" s="1609"/>
      <c r="CR26" s="164"/>
      <c r="CS26" s="1677"/>
      <c r="CT26" s="1577"/>
      <c r="CU26" s="1577"/>
      <c r="CV26" s="1577"/>
      <c r="CW26" s="1606"/>
      <c r="CX26" s="1606"/>
      <c r="CY26" s="1606"/>
      <c r="CZ26" s="1606"/>
      <c r="DA26" s="1577"/>
      <c r="DB26" s="1577"/>
      <c r="DC26" s="1577"/>
      <c r="DD26" s="1577"/>
      <c r="DE26" s="207"/>
      <c r="DF26" s="207"/>
      <c r="DG26" s="207"/>
      <c r="DH26" s="207"/>
      <c r="DI26" s="1577"/>
      <c r="DJ26" s="1577"/>
      <c r="DK26" s="1577"/>
      <c r="DL26" s="1577"/>
      <c r="DM26" s="1577"/>
      <c r="DN26" s="1577"/>
      <c r="DO26" s="1577"/>
      <c r="DP26" s="1577"/>
      <c r="DQ26" s="1600"/>
      <c r="DR26" s="164"/>
      <c r="DS26" s="722"/>
      <c r="DT26" s="723"/>
      <c r="DU26" s="723"/>
      <c r="DV26" s="724"/>
    </row>
    <row r="27" spans="1:126" ht="57" customHeight="1" thickBot="1">
      <c r="A27" s="100"/>
      <c r="B27" s="1726"/>
      <c r="C27" s="1676"/>
      <c r="D27" s="1676"/>
      <c r="E27" s="1676"/>
      <c r="F27" s="1670"/>
      <c r="G27" s="1805"/>
      <c r="H27" s="697" t="s">
        <v>1017</v>
      </c>
      <c r="I27" s="715" t="s">
        <v>975</v>
      </c>
      <c r="J27" s="1808"/>
      <c r="K27" s="1839"/>
      <c r="L27" s="1798"/>
      <c r="M27" s="150"/>
      <c r="N27" s="1649"/>
      <c r="O27" s="1652"/>
      <c r="P27" s="1655"/>
      <c r="Q27" s="1628"/>
      <c r="R27" s="1631"/>
      <c r="S27" s="1634"/>
      <c r="T27" s="151"/>
      <c r="U27" s="698" t="s">
        <v>1018</v>
      </c>
      <c r="V27" s="703" t="s">
        <v>981</v>
      </c>
      <c r="W27" s="1637"/>
      <c r="X27" s="1602">
        <v>25</v>
      </c>
      <c r="Y27" s="1602"/>
      <c r="Z27" s="1602"/>
      <c r="AA27" s="1602"/>
      <c r="AB27" s="1602"/>
      <c r="AC27" s="1602"/>
      <c r="AD27" s="1602"/>
      <c r="AE27" s="1602"/>
      <c r="AF27" s="1602">
        <v>15</v>
      </c>
      <c r="AG27" s="1602"/>
      <c r="AH27" s="716">
        <f t="shared" si="10"/>
        <v>40</v>
      </c>
      <c r="AI27" s="205">
        <v>0.17280000000000001</v>
      </c>
      <c r="AJ27" s="1616"/>
      <c r="AK27" s="1675" t="s">
        <v>948</v>
      </c>
      <c r="AL27" s="1675"/>
      <c r="AM27" s="1676" t="s">
        <v>982</v>
      </c>
      <c r="AN27" s="1676"/>
      <c r="AO27" s="1675" t="s">
        <v>948</v>
      </c>
      <c r="AP27" s="1675"/>
      <c r="AQ27" s="176" t="s">
        <v>1019</v>
      </c>
      <c r="AR27" s="155" t="s">
        <v>984</v>
      </c>
      <c r="AS27" s="178" t="s">
        <v>1020</v>
      </c>
      <c r="AT27" s="199" t="s">
        <v>1021</v>
      </c>
      <c r="AU27" s="200" t="s">
        <v>1022</v>
      </c>
      <c r="AV27" s="114"/>
      <c r="AW27" s="1759"/>
      <c r="AX27" s="1687"/>
      <c r="AY27" s="1690"/>
      <c r="AZ27" s="1687"/>
      <c r="BA27" s="1693"/>
      <c r="BB27" s="1594"/>
      <c r="BC27" s="169"/>
      <c r="BD27" s="170"/>
      <c r="BE27" s="157">
        <v>0.60000000000000009</v>
      </c>
      <c r="BF27" s="705" t="str">
        <f>IF(ISERROR(IF(S25="R.INHERENTE
3","R. INHERENTE",(IF(BA25="R.RESIDUAL
3","R. RESIDUAL"," ")))),"",(IF(S25="R.INHERENTE
3","R. INHERENTE",(IF(BA25="R.RESIDUAL
3","R. RESIDUAL"," ")))))</f>
        <v xml:space="preserve"> </v>
      </c>
      <c r="BG27" s="706" t="str">
        <f>IF(ISERROR(IF(S25="R.INHERENTE
8","R. INHERENTE",(IF(BA25="R.RESIDUAL
8","R. RESIDUAL"," ")))),"",(IF(S25="R.INHERENTE
8","R. INHERENTE",(IF(BA25="R.RESIDUAL
8","R. RESIDUAL"," ")))))</f>
        <v xml:space="preserve"> </v>
      </c>
      <c r="BH27" s="707" t="str">
        <f>IF(ISERROR(IF(S25="R.INHERENTE
13","R. INHERENTE",(IF(BA25="R.RESIDUAL
13","R. RESIDUAL"," ")))),"",(IF(S25="R.INHERENTE
13","R. INHERENTE",(IF(BA25="R.RESIDUAL
13","R. RESIDUAL"," ")))))</f>
        <v xml:space="preserve"> </v>
      </c>
      <c r="BI27" s="708" t="str">
        <f>IF(ISERROR(IF(S25="R.INHERENTE
18","R. INHERENTE",(IF(BA25="R.RESIDUAL
18","R. RESIDUAL"," ")))),"",(IF(S25="R.INHERENTE
18","R. INHERENTE",(IF(BA25="R.RESIDUAL
18","R. RESIDUAL"," ")))))</f>
        <v xml:space="preserve"> </v>
      </c>
      <c r="BJ27" s="709" t="str">
        <f>IF(ISERROR(IF(S25="R.INHERENTE
23","R. INHERENTE",(IF(BA25="R.RESIDUAL
23","R. RESIDUAL"," ")))),"",(IF(S25="R.INHERENTE
23","R. INHERENTE",(IF(BA25="R.RESIDUAL
23","R. RESIDUAL"," ")))))</f>
        <v xml:space="preserve"> </v>
      </c>
      <c r="BK27" s="122"/>
      <c r="BL27" s="1696"/>
      <c r="BM27" s="1684"/>
      <c r="BN27" s="1684"/>
      <c r="BO27" s="1684"/>
      <c r="BP27" s="1684"/>
      <c r="BQ27" s="1582"/>
      <c r="BR27" s="162"/>
      <c r="BS27" s="1801"/>
      <c r="BT27" s="1679"/>
      <c r="BU27" s="1679"/>
      <c r="BV27" s="163"/>
      <c r="BW27" s="1681"/>
      <c r="BX27" s="1577"/>
      <c r="BY27" s="1577"/>
      <c r="BZ27" s="1577"/>
      <c r="CA27" s="1577"/>
      <c r="CB27" s="1577"/>
      <c r="CC27" s="1577"/>
      <c r="CD27" s="1577"/>
      <c r="CE27" s="207"/>
      <c r="CF27" s="207"/>
      <c r="CG27" s="207"/>
      <c r="CH27" s="207"/>
      <c r="CI27" s="1577"/>
      <c r="CJ27" s="1577"/>
      <c r="CK27" s="1577"/>
      <c r="CL27" s="1577"/>
      <c r="CM27" s="1577"/>
      <c r="CN27" s="1577"/>
      <c r="CO27" s="1577"/>
      <c r="CP27" s="1577"/>
      <c r="CQ27" s="1609"/>
      <c r="CR27" s="164"/>
      <c r="CS27" s="1677"/>
      <c r="CT27" s="1577"/>
      <c r="CU27" s="1577"/>
      <c r="CV27" s="1577"/>
      <c r="CW27" s="1606"/>
      <c r="CX27" s="1606"/>
      <c r="CY27" s="1606"/>
      <c r="CZ27" s="1606"/>
      <c r="DA27" s="1577"/>
      <c r="DB27" s="1577"/>
      <c r="DC27" s="1577"/>
      <c r="DD27" s="1577"/>
      <c r="DE27" s="207"/>
      <c r="DF27" s="207"/>
      <c r="DG27" s="207"/>
      <c r="DH27" s="207"/>
      <c r="DI27" s="1577"/>
      <c r="DJ27" s="1577"/>
      <c r="DK27" s="1577"/>
      <c r="DL27" s="1577"/>
      <c r="DM27" s="1577"/>
      <c r="DN27" s="1577"/>
      <c r="DO27" s="1577"/>
      <c r="DP27" s="1577"/>
      <c r="DQ27" s="1600"/>
      <c r="DR27" s="165"/>
      <c r="DS27" s="710"/>
      <c r="DT27" s="711"/>
      <c r="DU27" s="711"/>
      <c r="DV27" s="712"/>
    </row>
    <row r="28" spans="1:126" ht="57" customHeight="1" thickBot="1">
      <c r="A28" s="100"/>
      <c r="B28" s="1726"/>
      <c r="C28" s="1676"/>
      <c r="D28" s="1676"/>
      <c r="E28" s="1676"/>
      <c r="F28" s="1670"/>
      <c r="G28" s="1805"/>
      <c r="H28" s="697" t="s">
        <v>1023</v>
      </c>
      <c r="I28" s="715" t="s">
        <v>975</v>
      </c>
      <c r="J28" s="1808"/>
      <c r="K28" s="1839"/>
      <c r="L28" s="1798"/>
      <c r="M28" s="150"/>
      <c r="N28" s="1649"/>
      <c r="O28" s="1652"/>
      <c r="P28" s="1655"/>
      <c r="Q28" s="1628"/>
      <c r="R28" s="1631"/>
      <c r="S28" s="1634"/>
      <c r="T28" s="151"/>
      <c r="U28" s="698" t="s">
        <v>1024</v>
      </c>
      <c r="V28" s="703" t="s">
        <v>981</v>
      </c>
      <c r="W28" s="1637"/>
      <c r="X28" s="1602">
        <v>25</v>
      </c>
      <c r="Y28" s="1602"/>
      <c r="Z28" s="1602"/>
      <c r="AA28" s="1602"/>
      <c r="AB28" s="1602"/>
      <c r="AC28" s="1602"/>
      <c r="AD28" s="1602"/>
      <c r="AE28" s="1602"/>
      <c r="AF28" s="1602">
        <v>15</v>
      </c>
      <c r="AG28" s="1602"/>
      <c r="AH28" s="716">
        <f t="shared" si="10"/>
        <v>40</v>
      </c>
      <c r="AI28" s="208">
        <v>0.10829999999999999</v>
      </c>
      <c r="AJ28" s="1616"/>
      <c r="AK28" s="1675" t="s">
        <v>948</v>
      </c>
      <c r="AL28" s="1675"/>
      <c r="AM28" s="1676" t="s">
        <v>982</v>
      </c>
      <c r="AN28" s="1676"/>
      <c r="AO28" s="1675" t="s">
        <v>948</v>
      </c>
      <c r="AP28" s="1675"/>
      <c r="AQ28" s="176" t="s">
        <v>1025</v>
      </c>
      <c r="AR28" s="155" t="s">
        <v>172</v>
      </c>
      <c r="AS28" s="178" t="s">
        <v>1026</v>
      </c>
      <c r="AT28" s="199" t="s">
        <v>1021</v>
      </c>
      <c r="AU28" s="200" t="s">
        <v>1022</v>
      </c>
      <c r="AV28" s="114"/>
      <c r="AW28" s="1759"/>
      <c r="AX28" s="1687"/>
      <c r="AY28" s="1690"/>
      <c r="AZ28" s="1687"/>
      <c r="BA28" s="1693"/>
      <c r="BB28" s="1594"/>
      <c r="BC28" s="169"/>
      <c r="BD28" s="170"/>
      <c r="BE28" s="157">
        <v>0.4</v>
      </c>
      <c r="BF28" s="705" t="str">
        <f>IF(ISERROR(IF(S25="R.INHERENTE
2","R. INHERENTE",(IF(BA25="R.RESIDUAL
2","R. RESIDUAL"," ")))),"",(IF(S25="R.INHERENTE
2","R. INHERENTE",(IF(BA25="R.RESIDUAL
2","R. RESIDUAL"," ")))))</f>
        <v xml:space="preserve"> </v>
      </c>
      <c r="BG28" s="706" t="str">
        <f>IF(ISERROR(IF(S25="R.INHERENTE
7","R. INHERENTE",(IF(BA25="R.RESIDUAL
7","R. RESIDUAL"," ")))),"",(IF(S25="R.INHERENTE
7","R. INHERENTE",(IF(BA25="R.RESIDUAL
7","R. RESIDUAL"," ")))))</f>
        <v xml:space="preserve"> </v>
      </c>
      <c r="BH28" s="713" t="str">
        <f>IF(ISERROR(IF(S25="R.INHERENTE
12","R. INHERENTE",(IF(BA25="R.RESIDUAL
12","R. RESIDUAL"," ")))),"",(IF(S25="R.INHERENTE
12","R. INHERENTE",(IF(BA25="R.RESIDUAL
12","R. RESIDUAL"," ")))))</f>
        <v xml:space="preserve"> </v>
      </c>
      <c r="BI28" s="707" t="str">
        <f>IF(ISERROR(IF(S25="R.INHERENTE
17","R. INHERENTE",(IF(BA25="R.RESIDUAL
17","R. RESIDUAL"," ")))),"",(IF(S25="R.INHERENTE
17","R. INHERENTE",(IF(BA25="R.RESIDUAL
17","R. RESIDUAL"," ")))))</f>
        <v xml:space="preserve"> </v>
      </c>
      <c r="BJ28" s="709" t="str">
        <f>IF(ISERROR(IF(S25="R.INHERENTE
22","R. INHERENTE",(IF(BA25="R.RESIDUAL
22","R. RESIDUAL"," ")))),"",(IF(S25="R.INHERENTE
22","R. INHERENTE",(IF(BA25="R.RESIDUAL
22","R. RESIDUAL"," ")))))</f>
        <v xml:space="preserve"> </v>
      </c>
      <c r="BK28" s="122"/>
      <c r="BL28" s="1696"/>
      <c r="BM28" s="1684"/>
      <c r="BN28" s="1684"/>
      <c r="BO28" s="1684"/>
      <c r="BP28" s="1684"/>
      <c r="BQ28" s="1582"/>
      <c r="BR28" s="162"/>
      <c r="BS28" s="1801"/>
      <c r="BT28" s="1679"/>
      <c r="BU28" s="1679"/>
      <c r="BV28" s="163"/>
      <c r="BW28" s="1681"/>
      <c r="BX28" s="1577"/>
      <c r="BY28" s="1577"/>
      <c r="BZ28" s="1577"/>
      <c r="CA28" s="1577"/>
      <c r="CB28" s="1577"/>
      <c r="CC28" s="1577"/>
      <c r="CD28" s="1577"/>
      <c r="CE28" s="207"/>
      <c r="CF28" s="207"/>
      <c r="CG28" s="207"/>
      <c r="CH28" s="207"/>
      <c r="CI28" s="1577"/>
      <c r="CJ28" s="1577"/>
      <c r="CK28" s="1577"/>
      <c r="CL28" s="1577"/>
      <c r="CM28" s="1577"/>
      <c r="CN28" s="1577"/>
      <c r="CO28" s="1577"/>
      <c r="CP28" s="1577"/>
      <c r="CQ28" s="1609"/>
      <c r="CR28" s="164"/>
      <c r="CS28" s="1677"/>
      <c r="CT28" s="1577"/>
      <c r="CU28" s="1577"/>
      <c r="CV28" s="1577"/>
      <c r="CW28" s="1606"/>
      <c r="CX28" s="1606"/>
      <c r="CY28" s="1606"/>
      <c r="CZ28" s="1606"/>
      <c r="DA28" s="1577"/>
      <c r="DB28" s="1577"/>
      <c r="DC28" s="1577"/>
      <c r="DD28" s="1577"/>
      <c r="DE28" s="207"/>
      <c r="DF28" s="207"/>
      <c r="DG28" s="207"/>
      <c r="DH28" s="207"/>
      <c r="DI28" s="1577"/>
      <c r="DJ28" s="1577"/>
      <c r="DK28" s="1577"/>
      <c r="DL28" s="1577"/>
      <c r="DM28" s="1577"/>
      <c r="DN28" s="1577"/>
      <c r="DO28" s="1577"/>
      <c r="DP28" s="1577"/>
      <c r="DQ28" s="1600"/>
      <c r="DR28" s="165"/>
      <c r="DS28" s="710"/>
      <c r="DT28" s="711"/>
      <c r="DU28" s="711"/>
      <c r="DV28" s="712"/>
    </row>
    <row r="29" spans="1:126" ht="57" customHeight="1" thickBot="1">
      <c r="A29" s="100"/>
      <c r="B29" s="1727"/>
      <c r="C29" s="1699"/>
      <c r="D29" s="1699"/>
      <c r="E29" s="1699"/>
      <c r="F29" s="1671"/>
      <c r="G29" s="1806"/>
      <c r="H29" s="171"/>
      <c r="I29" s="209"/>
      <c r="J29" s="1809"/>
      <c r="K29" s="1840"/>
      <c r="L29" s="1799"/>
      <c r="M29" s="150"/>
      <c r="N29" s="1650"/>
      <c r="O29" s="1653"/>
      <c r="P29" s="1656"/>
      <c r="Q29" s="1629"/>
      <c r="R29" s="1632"/>
      <c r="S29" s="1635"/>
      <c r="T29" s="151"/>
      <c r="U29" s="172"/>
      <c r="V29" s="173"/>
      <c r="W29" s="1638"/>
      <c r="X29" s="1622"/>
      <c r="Y29" s="1622"/>
      <c r="Z29" s="1622"/>
      <c r="AA29" s="1622"/>
      <c r="AB29" s="1622"/>
      <c r="AC29" s="1622"/>
      <c r="AD29" s="1622"/>
      <c r="AE29" s="1622"/>
      <c r="AF29" s="1622"/>
      <c r="AG29" s="1622"/>
      <c r="AH29" s="210">
        <f t="shared" si="10"/>
        <v>0</v>
      </c>
      <c r="AI29" s="208"/>
      <c r="AJ29" s="1617"/>
      <c r="AK29" s="1698"/>
      <c r="AL29" s="1698"/>
      <c r="AM29" s="1699"/>
      <c r="AN29" s="1699"/>
      <c r="AO29" s="1698"/>
      <c r="AP29" s="1698"/>
      <c r="AQ29" s="176"/>
      <c r="AR29" s="177"/>
      <c r="AS29" s="178"/>
      <c r="AT29" s="179"/>
      <c r="AU29" s="180"/>
      <c r="AV29" s="114"/>
      <c r="AW29" s="1760"/>
      <c r="AX29" s="1688"/>
      <c r="AY29" s="1691"/>
      <c r="AZ29" s="1688"/>
      <c r="BA29" s="1694"/>
      <c r="BB29" s="1595"/>
      <c r="BC29" s="169"/>
      <c r="BD29" s="170"/>
      <c r="BE29" s="181">
        <v>0.2</v>
      </c>
      <c r="BF29" s="182" t="str">
        <f>IF(ISERROR(IF(S25="R.INHERENTE
1","R. INHERENTE",(IF(BA25="R.RESIDUAL
1","R. RESIDUAL"," ")))),"",(IF(S25="R.INHERENTE
1","R. INHERENTE",(IF(BA25="R.RESIDUAL
1","R. RESIDUAL"," ")))))</f>
        <v xml:space="preserve"> </v>
      </c>
      <c r="BG29" s="183" t="str">
        <f>IF(ISERROR(IF(S25="R.INHERENTE
6","R. INHERENTE",(IF(BA25="R.RESIDUAL
6","R. RESIDUAL"," ")))),"",(IF(S25="R.INHERENTE
6","R. INHERENTE",(IF(BA25="R.RESIDUAL
6","R. RESIDUAL"," ")))))</f>
        <v xml:space="preserve"> </v>
      </c>
      <c r="BH29" s="184" t="str">
        <f>IF(ISERROR(IF(S25="R.INHERENTE
11","R. INHERENTE",(IF(BA25="R.RESIDUAL
11","R. RESIDUAL"," ")))),"",(IF(S25="R.INHERENTE
11","R. INHERENTE",(IF(BA25="R.RESIDUAL
11","R. RESIDUAL"," ")))))</f>
        <v xml:space="preserve"> </v>
      </c>
      <c r="BI29" s="185" t="str">
        <f>IF(ISERROR(IF(S25="R.INHERENTE
16","R. INHERENTE",(IF(BA25="R.RESIDUAL
16","R. RESIDUAL"," ")))),"",(IF(S25="R.INHERENTE
16","R. INHERENTE",(IF(BA25="R.RESIDUAL
16","R. RESIDUAL"," ")))))</f>
        <v xml:space="preserve"> </v>
      </c>
      <c r="BJ29" s="186" t="str">
        <f>IF(ISERROR(IF(S25="R.INHERENTE
21","R. INHERENTE",(IF(BA25="R.RESIDUAL
21","R. RESIDUAL"," ")))),"",(IF(S25="R.INHERENTE
21","R. INHERENTE",(IF(BA25="R.RESIDUAL
21","R. RESIDUAL"," ")))))</f>
        <v>R. RESIDUAL</v>
      </c>
      <c r="BK29" s="122"/>
      <c r="BL29" s="1697"/>
      <c r="BM29" s="1685"/>
      <c r="BN29" s="1685"/>
      <c r="BO29" s="1685"/>
      <c r="BP29" s="1685"/>
      <c r="BQ29" s="1583"/>
      <c r="BR29" s="162"/>
      <c r="BS29" s="1802"/>
      <c r="BT29" s="1680"/>
      <c r="BU29" s="1680"/>
      <c r="BV29" s="163"/>
      <c r="BW29" s="1682"/>
      <c r="BX29" s="1580"/>
      <c r="BY29" s="1580"/>
      <c r="BZ29" s="1580"/>
      <c r="CA29" s="1580"/>
      <c r="CB29" s="1580"/>
      <c r="CC29" s="1580"/>
      <c r="CD29" s="1580"/>
      <c r="CE29" s="211"/>
      <c r="CF29" s="211"/>
      <c r="CG29" s="211"/>
      <c r="CH29" s="211"/>
      <c r="CI29" s="1580"/>
      <c r="CJ29" s="1580"/>
      <c r="CK29" s="1580"/>
      <c r="CL29" s="1580"/>
      <c r="CM29" s="1580"/>
      <c r="CN29" s="1580"/>
      <c r="CO29" s="1580"/>
      <c r="CP29" s="1580"/>
      <c r="CQ29" s="1610"/>
      <c r="CR29" s="164"/>
      <c r="CS29" s="1678"/>
      <c r="CT29" s="1578"/>
      <c r="CU29" s="1578"/>
      <c r="CV29" s="1578"/>
      <c r="CW29" s="1607"/>
      <c r="CX29" s="1607"/>
      <c r="CY29" s="1607"/>
      <c r="CZ29" s="1607"/>
      <c r="DA29" s="1578"/>
      <c r="DB29" s="1578"/>
      <c r="DC29" s="1578"/>
      <c r="DD29" s="1578"/>
      <c r="DE29" s="212"/>
      <c r="DF29" s="212"/>
      <c r="DG29" s="212"/>
      <c r="DH29" s="212"/>
      <c r="DI29" s="1578"/>
      <c r="DJ29" s="1578"/>
      <c r="DK29" s="1578"/>
      <c r="DL29" s="1578"/>
      <c r="DM29" s="1578"/>
      <c r="DN29" s="1578"/>
      <c r="DO29" s="1578"/>
      <c r="DP29" s="1578"/>
      <c r="DQ29" s="1601"/>
      <c r="DR29" s="165"/>
      <c r="DS29" s="188"/>
      <c r="DT29" s="189"/>
      <c r="DU29" s="189"/>
      <c r="DV29" s="190"/>
    </row>
    <row r="30" spans="1:126" ht="18.75" customHeight="1" thickBot="1">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F30" s="192">
        <v>0.2</v>
      </c>
      <c r="BG30" s="193">
        <v>0.4</v>
      </c>
      <c r="BH30" s="193">
        <v>0.60000000000000009</v>
      </c>
      <c r="BI30" s="193">
        <v>0.8</v>
      </c>
      <c r="BJ30" s="193">
        <v>1</v>
      </c>
    </row>
    <row r="31" spans="1:126" s="100" customFormat="1" ht="56.25" customHeight="1">
      <c r="B31" s="1725">
        <v>3</v>
      </c>
      <c r="C31" s="1728" t="s">
        <v>1027</v>
      </c>
      <c r="D31" s="1728" t="s">
        <v>1028</v>
      </c>
      <c r="E31" s="1728" t="s">
        <v>971</v>
      </c>
      <c r="F31" s="1669" t="s">
        <v>972</v>
      </c>
      <c r="G31" s="1804" t="s">
        <v>1029</v>
      </c>
      <c r="H31" s="194" t="s">
        <v>1030</v>
      </c>
      <c r="I31" s="195" t="s">
        <v>975</v>
      </c>
      <c r="J31" s="1807" t="str">
        <f>IF(F31="","",(CONCATENATE("Posibilidad de afectación ",F31," ",G31," ",H31," ",H32," ",H33," ",H34," ",H35)))</f>
        <v xml:space="preserve">Posibilidad de afectación Económica y Reputacional  Por el vencimiento de términos o la prescrición del proceso. Debido a una  posible omision o negligencia  del funcionario  o contratista  que  mediante interpretaciones subjetivas de las normas vigentes,  evite o posterge su aplicación. y,  a la dilación o la no presentación de la acción judicial de  conformidad a los procedimientos y normatividad vigente.   </v>
      </c>
      <c r="K31" s="1810" t="s">
        <v>976</v>
      </c>
      <c r="L31" s="1797" t="s">
        <v>1031</v>
      </c>
      <c r="M31" s="150"/>
      <c r="N31" s="1648" t="s">
        <v>978</v>
      </c>
      <c r="O31" s="1651">
        <f>IF(ISERROR(VLOOKUP($N31,[4]Listas!$E$20:$F$24,2,FALSE)),"",(VLOOKUP($N31,[4]Listas!$E$20:$F$24,2,FALSE)))</f>
        <v>0.8</v>
      </c>
      <c r="P31" s="1654" t="str">
        <f>IF(ISERROR(VLOOKUP($O31,[4]Listas!$E$3:$F$7,2,FALSE)),"",(VLOOKUP($O31,[4]Listas!$E$3:$F$7,2,FALSE)))</f>
        <v>ALTA
Es viable que el evento ocurra en la mayoria de las circunstancias.</v>
      </c>
      <c r="Q31" s="1627" t="s">
        <v>1032</v>
      </c>
      <c r="R31" s="1630">
        <f>IF(ISERROR(VLOOKUP($Q31,[4]Listas!$E$28:$F$35,2,FALSE)),"",(VLOOKUP($Q31,[4]Listas!$E$28:$F$35,2,FALSE)))</f>
        <v>0.8</v>
      </c>
      <c r="S31" s="1633" t="str">
        <f t="shared" ref="S31" si="11">IF(O31="","",(CONCATENATE("R.INHERENTE
",(IF(AND($O31=0.2,$R31=0.2),1,(IF(AND($O31=0.2,$R31=0.4),6,(IF(AND($O31=0.2,$R31=0.6),11,(IF(AND($O31=0.2,$R31=0.8),16,(IF(AND($O31=0.2,$R31=1),21,(IF(AND($O31=0.4,$R31=0.2),2,(IF(AND($O31=0.4,$R31=0.4),7,(IF(AND($O31=0.4,$R31=0.6),12,(IF(AND($O31=0.4,$R31=0.8),17,(IF(AND($O31=0.4,$R31=1),22,(IF(AND($O31=0.6,$R31=0.2),3,(IF(AND($O31=0.6,$R31=0.4),8,(IF(AND($O31=0.6,$R31=0.6),13,(IF(AND($O31=0.6,$R31=0.8),18,(IF(AND($O31=0.6,$R31=1),23,(IF(AND($O31=0.8,$R31=0.2),4,(IF(AND($O31=0.8,$R31=0.4),9,(IF(AND($O31=0.8,$R31=0.6),14,(IF(AND($O31=0.8,$R31=0.8),19,(IF(AND($O31=0.8,$R31=1),24,(IF(AND($O31=1,$R31=0.2),5,(IF(AND($O31=1,$R31=0.4),10,(IF(AND($O31=1,$R31=0.6),15,(IF(AND($O31=1,$R31=0.8),20,(IF(AND($O31=1,$R31=1),25,"")))))))))))))))))))))))))))))))))))))))))))))))))))))</f>
        <v>R.INHERENTE
19</v>
      </c>
      <c r="T31" s="151">
        <f>+VLOOKUP($S31,[4]Listas!$D$112:$E$136,2,FALSE)</f>
        <v>19</v>
      </c>
      <c r="U31" s="213" t="s">
        <v>1033</v>
      </c>
      <c r="V31" s="196" t="s">
        <v>981</v>
      </c>
      <c r="W31" s="1636" t="s">
        <v>367</v>
      </c>
      <c r="X31" s="1614"/>
      <c r="Y31" s="1614"/>
      <c r="Z31" s="1614">
        <v>15</v>
      </c>
      <c r="AA31" s="1614"/>
      <c r="AB31" s="1614"/>
      <c r="AC31" s="1614"/>
      <c r="AD31" s="1614"/>
      <c r="AE31" s="1614"/>
      <c r="AF31" s="1614">
        <v>15</v>
      </c>
      <c r="AG31" s="1614"/>
      <c r="AH31" s="214">
        <f t="shared" ref="AH31:AH35" si="12">X31+Z31+AB31+AD31+AF31</f>
        <v>30</v>
      </c>
      <c r="AI31" s="215">
        <v>0.56000000000000005</v>
      </c>
      <c r="AJ31" s="1762">
        <f>R31</f>
        <v>0.8</v>
      </c>
      <c r="AK31" s="1732" t="s">
        <v>948</v>
      </c>
      <c r="AL31" s="1732"/>
      <c r="AM31" s="1728" t="s">
        <v>982</v>
      </c>
      <c r="AN31" s="1728"/>
      <c r="AO31" s="1732" t="s">
        <v>948</v>
      </c>
      <c r="AP31" s="1732"/>
      <c r="AQ31" s="216" t="s">
        <v>1034</v>
      </c>
      <c r="AR31" s="217" t="s">
        <v>172</v>
      </c>
      <c r="AS31" s="218" t="s">
        <v>1035</v>
      </c>
      <c r="AT31" s="219" t="s">
        <v>1036</v>
      </c>
      <c r="AU31" s="220" t="s">
        <v>1037</v>
      </c>
      <c r="AV31" s="156">
        <f>+(IF(AND($AW31&gt;0,$AW31&lt;=0.2),0.2,(IF(AND($AW31&gt;0.2,$AW31&lt;=0.4),0.4,(IF(AND($AW31&gt;0.4,$AW31&lt;=0.6),0.6,(IF(AND($AW31&gt;0.6,$AW31&lt;=0.8),0.8,(IF($AW31&gt;0.8,1,""))))))))))</f>
        <v>0.4</v>
      </c>
      <c r="AW31" s="1758">
        <f>+MIN(AI31:AI35)</f>
        <v>0.39200000000000002</v>
      </c>
      <c r="AX31" s="1686" t="str">
        <f t="shared" ref="AX31" si="13">+(IF($AV31=0.2,"MUY BAJA",(IF($AV31=0.4,"BAJA",(IF($AV31=0.6,"MEDIA",(IF($AV31=0.8,"ALTA",(IF($AV31=1,"MUY ALTA",""))))))))))</f>
        <v>BAJA</v>
      </c>
      <c r="AY31" s="1689">
        <f>+MIN(AJ31:AJ35)</f>
        <v>0.8</v>
      </c>
      <c r="AZ31" s="1686" t="str">
        <f t="shared" ref="AZ31" si="14">+(IF($BC31=0.2,"MUY BAJA",(IF($BC31=0.4,"BAJA",(IF($BC31=0.6,"MEDIA",(IF($BC31=0.8,"ALTA",(IF($BC31=1,"MUY ALTA",""))))))))))</f>
        <v>ALTA</v>
      </c>
      <c r="BA31" s="1692" t="str">
        <f t="shared" ref="BA31" si="15">IF($AV31="","",(CONCATENATE("R.RESIDUAL
",(IF(AND($AV31=0.2,$BC31=0.2),1,(IF(AND($AV31=0.2,$BC31=0.4),6,(IF(AND($AV31=0.2,$BC31=0.6),11,(IF(AND($AV31=0.2,$BC31=0.8),16,(IF(AND($AV31=0.2,$BC31=1),21,(IF(AND($AV31=0.4,$BC31=0.2),2,(IF(AND($AV31=0.4,$BC31=0.4),7,(IF(AND($AV31=0.4,$BC31=0.6),12,(IF(AND($AV31=0.4,$BC31=0.8),17,(IF(AND($AV31=0.4,$BC31=1),22,(IF(AND($AV31=0.6,$BC31=0.2),3,(IF(AND($AV31=0.6,$BC31=0.4),8,(IF(AND($AV31=0.6,$BC31=0.6),13,(IF(AND($AV31=0.6,$BC31=0.8),18,(IF(AND($AV31=0.6,$BC31=1),23,(IF(AND($AV31=0.8,$BC31=0.2),4,(IF(AND($AV31=0.8,$BC31=0.4),9,(IF(AND($AV31=0.8,$BC31=0.6),14,(IF(AND($AV31=0.8,$BC31=0.8),19,(IF(AND($AV31=0.8,$BC31=1),24,(IF(AND($AV31=1,$BC31=0.2),5,(IF(AND($AV31=1,$BC31=0.4),10,(IF(AND($AV31=1,$BC31=0.6),15,(IF(AND($AV31=1,$BC31=0.8),20,(IF(AND($AV31=1,$BC31=1),25,"")))))))))))))))))))))))))))))))))))))))))))))))))))))</f>
        <v>R.RESIDUAL
17</v>
      </c>
      <c r="BB31" s="1593" t="s">
        <v>1038</v>
      </c>
      <c r="BC31" s="156">
        <f>+(IF(AND($AY31&gt;0,$AY31&lt;=0.2),0.2,(IF(AND($AY31&gt;0.2,$AY31&lt;=0.4),0.4,(IF(AND($AY31&gt;0.4,$AY31&lt;=0.6),0.6,(IF(AND($AY31&gt;0.6,$AY31&lt;=0.8),0.8,(IF($AY31&gt;0.8,1,""))))))))))</f>
        <v>0.8</v>
      </c>
      <c r="BD31" s="114">
        <f>+VLOOKUP($BA31,[4]Listas!$F$112:$G$136,2,FALSE)</f>
        <v>17</v>
      </c>
      <c r="BE31" s="157">
        <v>1</v>
      </c>
      <c r="BF31" s="158" t="str">
        <f>IF(ISERROR(IF(S31="R.INHERENTE
5","R. INHERENTE",(IF(BA31="R.RESIDUAL
5","R. RESIDUAL"," ")))),"",(IF(S31="R.INHERENTE
5","R. INHERENTE",(IF(BA31="R.RESIDUAL
5","R. RESIDUAL"," ")))))</f>
        <v xml:space="preserve"> </v>
      </c>
      <c r="BG31" s="159" t="str">
        <f>IF(ISERROR(IF(S31="R.INHERENTE
10","R. INHERENTE",(IF(BA31="R.RESIDUAL
10","R. RESIDUAL"," ")))),"",(IF(S31="R.INHERENTE
10","R. INHERENTE",(IF(BA31="R.RESIDUAL
10","R. RESIDUAL"," ")))))</f>
        <v xml:space="preserve"> </v>
      </c>
      <c r="BH31" s="160" t="str">
        <f>IF(ISERROR(IF(S31="R.INHERENTE
15","R. INHERENTE",(IF(BA31="R.RESIDUAL
15","R. RESIDUAL"," ")))),"",(IF(S31="R.INHERENTE
15","R. INHERENTE",(IF(BA31="R.RESIDUAL
15","R. RESIDUAL"," ")))))</f>
        <v xml:space="preserve"> </v>
      </c>
      <c r="BI31" s="160" t="str">
        <f>IF(ISERROR(IF(S31="R.INHERENTE
20","R. INHERENTE",(IF(BA31="R.RESIDUAL
20","R. RESIDUAL"," ")))),"",(IF(S31="R.INHERENTE
20","R. INHERENTE",(IF(BA31="R.RESIDUAL
20","R. RESIDUAL"," ")))))</f>
        <v xml:space="preserve"> </v>
      </c>
      <c r="BJ31" s="161" t="str">
        <f>IF(ISERROR(IF(S31="R.INHERENTE
25","R. INHERENTE",(IF(BA31="R.RESIDUAL
25","R. RESIDUAL"," ")))),"",(IF(S31="R.INHERENTE
25","R. INHERENTE",(IF(BA31="R.RESIDUAL
25","R. RESIDUAL"," ")))))</f>
        <v xml:space="preserve"> </v>
      </c>
      <c r="BK31" s="122"/>
      <c r="BL31" s="1835" t="s">
        <v>1039</v>
      </c>
      <c r="BM31" s="1828" t="s">
        <v>1040</v>
      </c>
      <c r="BN31" s="1831">
        <v>44682</v>
      </c>
      <c r="BO31" s="1831">
        <v>44713</v>
      </c>
      <c r="BP31" s="1683" t="s">
        <v>172</v>
      </c>
      <c r="BQ31" s="1832" t="s">
        <v>1041</v>
      </c>
      <c r="BR31" s="162"/>
      <c r="BS31" s="1800" t="s">
        <v>1042</v>
      </c>
      <c r="BT31" s="1596" t="s">
        <v>1043</v>
      </c>
      <c r="BU31" s="1587" t="s">
        <v>1044</v>
      </c>
      <c r="BV31" s="163"/>
      <c r="BW31" s="1591"/>
      <c r="BX31" s="1577"/>
      <c r="BY31" s="1577"/>
      <c r="BZ31" s="1577"/>
      <c r="CA31" s="1577"/>
      <c r="CB31" s="1577"/>
      <c r="CC31" s="1577"/>
      <c r="CD31" s="1577"/>
      <c r="CE31" s="1577"/>
      <c r="CF31" s="1577"/>
      <c r="CG31" s="1577"/>
      <c r="CH31" s="1577"/>
      <c r="CI31" s="1577"/>
      <c r="CJ31" s="1577"/>
      <c r="CK31" s="1577"/>
      <c r="CL31" s="1577"/>
      <c r="CM31" s="1577"/>
      <c r="CN31" s="1577"/>
      <c r="CO31" s="1577"/>
      <c r="CP31" s="1577"/>
      <c r="CQ31" s="1609"/>
      <c r="CR31" s="164"/>
      <c r="CS31" s="1817"/>
      <c r="CT31" s="1605"/>
      <c r="CU31" s="1605"/>
      <c r="CV31" s="1605"/>
      <c r="CW31" s="1605"/>
      <c r="CX31" s="1605"/>
      <c r="CY31" s="1605"/>
      <c r="CZ31" s="1605"/>
      <c r="DA31" s="1605"/>
      <c r="DB31" s="1605"/>
      <c r="DC31" s="1605"/>
      <c r="DD31" s="1605"/>
      <c r="DE31" s="1605"/>
      <c r="DF31" s="1605"/>
      <c r="DG31" s="1605"/>
      <c r="DH31" s="1605"/>
      <c r="DI31" s="1605"/>
      <c r="DJ31" s="1605"/>
      <c r="DK31" s="1605"/>
      <c r="DL31" s="1605"/>
      <c r="DM31" s="1605"/>
      <c r="DN31" s="1605"/>
      <c r="DO31" s="1605"/>
      <c r="DP31" s="1605"/>
      <c r="DQ31" s="1820"/>
      <c r="DR31" s="165"/>
      <c r="DS31" s="166"/>
      <c r="DT31" s="167"/>
      <c r="DU31" s="167"/>
      <c r="DV31" s="168"/>
    </row>
    <row r="32" spans="1:126" s="100" customFormat="1" ht="56.25" customHeight="1">
      <c r="B32" s="1726"/>
      <c r="C32" s="1676"/>
      <c r="D32" s="1676"/>
      <c r="E32" s="1676"/>
      <c r="F32" s="1670"/>
      <c r="G32" s="1805"/>
      <c r="H32" s="221" t="s">
        <v>1045</v>
      </c>
      <c r="I32" s="149" t="s">
        <v>975</v>
      </c>
      <c r="J32" s="1808"/>
      <c r="K32" s="1811"/>
      <c r="L32" s="1798"/>
      <c r="M32" s="150"/>
      <c r="N32" s="1649"/>
      <c r="O32" s="1652"/>
      <c r="P32" s="1655"/>
      <c r="Q32" s="1628"/>
      <c r="R32" s="1631"/>
      <c r="S32" s="1634"/>
      <c r="T32" s="151"/>
      <c r="U32" s="222" t="s">
        <v>1046</v>
      </c>
      <c r="V32" s="703" t="s">
        <v>981</v>
      </c>
      <c r="W32" s="1637"/>
      <c r="X32" s="1602"/>
      <c r="Y32" s="1602"/>
      <c r="Z32" s="1602">
        <v>15</v>
      </c>
      <c r="AA32" s="1602"/>
      <c r="AB32" s="1602"/>
      <c r="AC32" s="1602"/>
      <c r="AD32" s="1602"/>
      <c r="AE32" s="1602"/>
      <c r="AF32" s="1602">
        <v>15</v>
      </c>
      <c r="AG32" s="1602"/>
      <c r="AH32" s="704">
        <f t="shared" si="12"/>
        <v>30</v>
      </c>
      <c r="AI32" s="154">
        <v>0.39200000000000002</v>
      </c>
      <c r="AJ32" s="1763"/>
      <c r="AK32" s="1675" t="s">
        <v>948</v>
      </c>
      <c r="AL32" s="1675"/>
      <c r="AM32" s="1676" t="s">
        <v>982</v>
      </c>
      <c r="AN32" s="1676"/>
      <c r="AO32" s="1675" t="s">
        <v>948</v>
      </c>
      <c r="AP32" s="1675"/>
      <c r="AQ32" s="223" t="s">
        <v>1047</v>
      </c>
      <c r="AR32" s="155" t="s">
        <v>172</v>
      </c>
      <c r="AS32" s="224" t="s">
        <v>1048</v>
      </c>
      <c r="AT32" s="225" t="s">
        <v>1036</v>
      </c>
      <c r="AU32" s="226" t="s">
        <v>1037</v>
      </c>
      <c r="AV32" s="114"/>
      <c r="AW32" s="1759"/>
      <c r="AX32" s="1687"/>
      <c r="AY32" s="1690"/>
      <c r="AZ32" s="1687"/>
      <c r="BA32" s="1693"/>
      <c r="BB32" s="1594"/>
      <c r="BC32" s="169"/>
      <c r="BD32" s="170"/>
      <c r="BE32" s="157">
        <v>0.8</v>
      </c>
      <c r="BF32" s="705" t="str">
        <f>IF(ISERROR(IF(S31="R.INHERENTE
4","R. INHERENTE",(IF(BA31="R.RESIDUAL
4","R. RESIDUAL"," ")))),"",(IF(S31="R.INHERENTE
4","R. INHERENTE",(IF(BA31="R.RESIDUAL
4","R. RESIDUAL"," ")))))</f>
        <v xml:space="preserve"> </v>
      </c>
      <c r="BG32" s="706" t="str">
        <f>IF(ISERROR(IF(S31="R.INHERENTE
9","R. INHERENTE",(IF(BA31="R.RESIDUAL
9","R. RESIDUAL"," ")))),"",(IF(S31="R.INHERENTE
9","R. INHERENTE",(IF(BA31="R.RESIDUAL
9","R. RESIDUAL"," ")))))</f>
        <v xml:space="preserve"> </v>
      </c>
      <c r="BH32" s="707" t="str">
        <f>IF(ISERROR(IF(S31="R.INHERENTE
14","R. INHERENTE",(IF(BA31="R.RESIDUAL
14","R. RESIDUAL"," ")))),"",(IF(S31="R.INHERENTE
14","R. INHERENTE",(IF(BA31="R.RESIDUAL
14","R. RESIDUAL"," ")))))</f>
        <v xml:space="preserve"> </v>
      </c>
      <c r="BI32" s="708" t="str">
        <f>IF(ISERROR(IF(S31="R.INHERENTE
19","R. INHERENTE",(IF(BA31="R.RESIDUAL
19","R. RESIDUAL"," ")))),"",(IF(S31="R.INHERENTE
19","R. INHERENTE",(IF(BA31="R.RESIDUAL
19","R. RESIDUAL"," ")))))</f>
        <v>R. INHERENTE</v>
      </c>
      <c r="BJ32" s="709" t="str">
        <f>IF(ISERROR(IF(S31="R.INHERENTE
24","R. INHERENTE",(IF(BA31="R.RESIDUAL
24","R. RESIDUAL"," ")))),"",(IF(S31="R.INHERENTE
24","R. INHERENTE",(IF(BA31="R.RESIDUAL
24","R. RESIDUAL"," ")))))</f>
        <v xml:space="preserve"> </v>
      </c>
      <c r="BK32" s="122"/>
      <c r="BL32" s="1836"/>
      <c r="BM32" s="1829"/>
      <c r="BN32" s="1684"/>
      <c r="BO32" s="1684"/>
      <c r="BP32" s="1684"/>
      <c r="BQ32" s="1833"/>
      <c r="BR32" s="162"/>
      <c r="BS32" s="1801"/>
      <c r="BT32" s="1597"/>
      <c r="BU32" s="1679"/>
      <c r="BV32" s="163"/>
      <c r="BW32" s="1681"/>
      <c r="BX32" s="1577"/>
      <c r="BY32" s="1577"/>
      <c r="BZ32" s="1577"/>
      <c r="CA32" s="1577"/>
      <c r="CB32" s="1577"/>
      <c r="CC32" s="1577"/>
      <c r="CD32" s="1577"/>
      <c r="CE32" s="1577"/>
      <c r="CF32" s="1577"/>
      <c r="CG32" s="1577"/>
      <c r="CH32" s="1577"/>
      <c r="CI32" s="1577"/>
      <c r="CJ32" s="1577"/>
      <c r="CK32" s="1577"/>
      <c r="CL32" s="1577"/>
      <c r="CM32" s="1577"/>
      <c r="CN32" s="1577"/>
      <c r="CO32" s="1577"/>
      <c r="CP32" s="1577"/>
      <c r="CQ32" s="1609"/>
      <c r="CR32" s="164"/>
      <c r="CS32" s="1818"/>
      <c r="CT32" s="1606"/>
      <c r="CU32" s="1606"/>
      <c r="CV32" s="1606"/>
      <c r="CW32" s="1606"/>
      <c r="CX32" s="1606"/>
      <c r="CY32" s="1606"/>
      <c r="CZ32" s="1606"/>
      <c r="DA32" s="1606"/>
      <c r="DB32" s="1606"/>
      <c r="DC32" s="1606"/>
      <c r="DD32" s="1606"/>
      <c r="DE32" s="1606"/>
      <c r="DF32" s="1606"/>
      <c r="DG32" s="1606"/>
      <c r="DH32" s="1606"/>
      <c r="DI32" s="1606"/>
      <c r="DJ32" s="1606"/>
      <c r="DK32" s="1606"/>
      <c r="DL32" s="1606"/>
      <c r="DM32" s="1606"/>
      <c r="DN32" s="1606"/>
      <c r="DO32" s="1606"/>
      <c r="DP32" s="1606"/>
      <c r="DQ32" s="1821"/>
      <c r="DR32" s="165"/>
      <c r="DS32" s="710"/>
      <c r="DT32" s="711"/>
      <c r="DU32" s="711"/>
      <c r="DV32" s="712"/>
    </row>
    <row r="33" spans="1:126" s="100" customFormat="1" ht="56.25" customHeight="1">
      <c r="B33" s="1726"/>
      <c r="C33" s="1676"/>
      <c r="D33" s="1676"/>
      <c r="E33" s="1676"/>
      <c r="F33" s="1670"/>
      <c r="G33" s="1805"/>
      <c r="H33" s="221"/>
      <c r="I33" s="149"/>
      <c r="J33" s="1808"/>
      <c r="K33" s="1811"/>
      <c r="L33" s="1798"/>
      <c r="M33" s="150"/>
      <c r="N33" s="1649"/>
      <c r="O33" s="1652"/>
      <c r="P33" s="1655"/>
      <c r="Q33" s="1628"/>
      <c r="R33" s="1631"/>
      <c r="S33" s="1634"/>
      <c r="T33" s="151"/>
      <c r="U33" s="698"/>
      <c r="V33" s="703"/>
      <c r="W33" s="1637"/>
      <c r="X33" s="1602"/>
      <c r="Y33" s="1602"/>
      <c r="Z33" s="1602"/>
      <c r="AA33" s="1602"/>
      <c r="AB33" s="1602"/>
      <c r="AC33" s="1602"/>
      <c r="AD33" s="1602"/>
      <c r="AE33" s="1602"/>
      <c r="AF33" s="1602"/>
      <c r="AG33" s="1602"/>
      <c r="AH33" s="704">
        <f t="shared" si="12"/>
        <v>0</v>
      </c>
      <c r="AI33" s="154"/>
      <c r="AJ33" s="1763"/>
      <c r="AK33" s="1675"/>
      <c r="AL33" s="1675"/>
      <c r="AM33" s="1676"/>
      <c r="AN33" s="1676"/>
      <c r="AO33" s="1675"/>
      <c r="AP33" s="1675"/>
      <c r="AQ33" s="699"/>
      <c r="AR33" s="155"/>
      <c r="AS33" s="700"/>
      <c r="AT33" s="701"/>
      <c r="AU33" s="702"/>
      <c r="AV33" s="114"/>
      <c r="AW33" s="1759"/>
      <c r="AX33" s="1687"/>
      <c r="AY33" s="1690"/>
      <c r="AZ33" s="1687"/>
      <c r="BA33" s="1693"/>
      <c r="BB33" s="1594"/>
      <c r="BC33" s="169"/>
      <c r="BD33" s="170"/>
      <c r="BE33" s="157">
        <v>0.60000000000000009</v>
      </c>
      <c r="BF33" s="705" t="str">
        <f>IF(ISERROR(IF(S31="R.INHERENTE
3","R. INHERENTE",(IF(BA31="R.RESIDUAL
3","R. RESIDUAL"," ")))),"",(IF(S31="R.INHERENTE
3","R. INHERENTE",(IF(BA31="R.RESIDUAL
3","R. RESIDUAL"," ")))))</f>
        <v xml:space="preserve"> </v>
      </c>
      <c r="BG33" s="706" t="str">
        <f>IF(ISERROR(IF(S31="R.INHERENTE
8","R. INHERENTE",(IF(BA31="R.RESIDUAL
8","R. RESIDUAL"," ")))),"",(IF(S31="R.INHERENTE
8","R. INHERENTE",(IF(BA31="R.RESIDUAL
8","R. RESIDUAL"," ")))))</f>
        <v xml:space="preserve"> </v>
      </c>
      <c r="BH33" s="707" t="str">
        <f>IF(ISERROR(IF(S31="R.INHERENTE
13","R. INHERENTE",(IF(BA31="R.RESIDUAL
13","R. RESIDUAL"," ")))),"",(IF(S31="R.INHERENTE
13","R. INHERENTE",(IF(BA31="R.RESIDUAL
13","R. RESIDUAL"," ")))))</f>
        <v xml:space="preserve"> </v>
      </c>
      <c r="BI33" s="708" t="str">
        <f>IF(ISERROR(IF(S31="R.INHERENTE
18","R. INHERENTE",(IF(BA31="R.RESIDUAL
18","R. RESIDUAL"," ")))),"",(IF(S31="R.INHERENTE
18","R. INHERENTE",(IF(BA31="R.RESIDUAL
18","R. RESIDUAL"," ")))))</f>
        <v xml:space="preserve"> </v>
      </c>
      <c r="BJ33" s="709" t="str">
        <f>IF(ISERROR(IF(S31="R.INHERENTE
23","R. INHERENTE",(IF(BA31="R.RESIDUAL
23","R. RESIDUAL"," ")))),"",(IF(S31="R.INHERENTE
23","R. INHERENTE",(IF(BA31="R.RESIDUAL
23","R. RESIDUAL"," ")))))</f>
        <v xml:space="preserve"> </v>
      </c>
      <c r="BK33" s="122"/>
      <c r="BL33" s="1836"/>
      <c r="BM33" s="1829"/>
      <c r="BN33" s="1684"/>
      <c r="BO33" s="1684"/>
      <c r="BP33" s="1684"/>
      <c r="BQ33" s="1833"/>
      <c r="BR33" s="162"/>
      <c r="BS33" s="1801"/>
      <c r="BT33" s="1597"/>
      <c r="BU33" s="1679"/>
      <c r="BV33" s="163"/>
      <c r="BW33" s="1681"/>
      <c r="BX33" s="1577"/>
      <c r="BY33" s="1577"/>
      <c r="BZ33" s="1577"/>
      <c r="CA33" s="1577"/>
      <c r="CB33" s="1577"/>
      <c r="CC33" s="1577"/>
      <c r="CD33" s="1577"/>
      <c r="CE33" s="1577"/>
      <c r="CF33" s="1577"/>
      <c r="CG33" s="1577"/>
      <c r="CH33" s="1577"/>
      <c r="CI33" s="1577"/>
      <c r="CJ33" s="1577"/>
      <c r="CK33" s="1577"/>
      <c r="CL33" s="1577"/>
      <c r="CM33" s="1577"/>
      <c r="CN33" s="1577"/>
      <c r="CO33" s="1577"/>
      <c r="CP33" s="1577"/>
      <c r="CQ33" s="1609"/>
      <c r="CR33" s="164"/>
      <c r="CS33" s="1818"/>
      <c r="CT33" s="1606"/>
      <c r="CU33" s="1606"/>
      <c r="CV33" s="1606"/>
      <c r="CW33" s="1606"/>
      <c r="CX33" s="1606"/>
      <c r="CY33" s="1606"/>
      <c r="CZ33" s="1606"/>
      <c r="DA33" s="1606"/>
      <c r="DB33" s="1606"/>
      <c r="DC33" s="1606"/>
      <c r="DD33" s="1606"/>
      <c r="DE33" s="1606"/>
      <c r="DF33" s="1606"/>
      <c r="DG33" s="1606"/>
      <c r="DH33" s="1606"/>
      <c r="DI33" s="1606"/>
      <c r="DJ33" s="1606"/>
      <c r="DK33" s="1606"/>
      <c r="DL33" s="1606"/>
      <c r="DM33" s="1606"/>
      <c r="DN33" s="1606"/>
      <c r="DO33" s="1606"/>
      <c r="DP33" s="1606"/>
      <c r="DQ33" s="1821"/>
      <c r="DR33" s="165"/>
      <c r="DS33" s="710"/>
      <c r="DT33" s="711"/>
      <c r="DU33" s="711"/>
      <c r="DV33" s="712"/>
    </row>
    <row r="34" spans="1:126" s="100" customFormat="1" ht="56.25" customHeight="1">
      <c r="B34" s="1726"/>
      <c r="C34" s="1676"/>
      <c r="D34" s="1676"/>
      <c r="E34" s="1676"/>
      <c r="F34" s="1670"/>
      <c r="G34" s="1805"/>
      <c r="H34" s="697"/>
      <c r="I34" s="149"/>
      <c r="J34" s="1808"/>
      <c r="K34" s="1811"/>
      <c r="L34" s="1798"/>
      <c r="M34" s="150"/>
      <c r="N34" s="1649"/>
      <c r="O34" s="1652"/>
      <c r="P34" s="1655"/>
      <c r="Q34" s="1628"/>
      <c r="R34" s="1631"/>
      <c r="S34" s="1634"/>
      <c r="T34" s="151"/>
      <c r="U34" s="698"/>
      <c r="V34" s="703"/>
      <c r="W34" s="1637"/>
      <c r="X34" s="1602"/>
      <c r="Y34" s="1602"/>
      <c r="Z34" s="1602"/>
      <c r="AA34" s="1602"/>
      <c r="AB34" s="1602"/>
      <c r="AC34" s="1602"/>
      <c r="AD34" s="1602"/>
      <c r="AE34" s="1602"/>
      <c r="AF34" s="1602"/>
      <c r="AG34" s="1602"/>
      <c r="AH34" s="704">
        <f t="shared" si="12"/>
        <v>0</v>
      </c>
      <c r="AI34" s="154"/>
      <c r="AJ34" s="1763"/>
      <c r="AK34" s="1675"/>
      <c r="AL34" s="1675"/>
      <c r="AM34" s="1676"/>
      <c r="AN34" s="1676"/>
      <c r="AO34" s="1675"/>
      <c r="AP34" s="1675"/>
      <c r="AQ34" s="699"/>
      <c r="AR34" s="155"/>
      <c r="AS34" s="700"/>
      <c r="AT34" s="701"/>
      <c r="AU34" s="702"/>
      <c r="AV34" s="114"/>
      <c r="AW34" s="1759"/>
      <c r="AX34" s="1687"/>
      <c r="AY34" s="1690"/>
      <c r="AZ34" s="1687"/>
      <c r="BA34" s="1693"/>
      <c r="BB34" s="1594"/>
      <c r="BC34" s="169"/>
      <c r="BD34" s="170"/>
      <c r="BE34" s="157">
        <v>0.4</v>
      </c>
      <c r="BF34" s="705" t="str">
        <f>IF(ISERROR(IF(S31="R.INHERENTE
2","R. INHERENTE",(IF(BA31="R.RESIDUAL
2","R. RESIDUAL"," ")))),"",(IF(S31="R.INHERENTE
2","R. INHERENTE",(IF(BA31="R.RESIDUAL
2","R. RESIDUAL"," ")))))</f>
        <v xml:space="preserve"> </v>
      </c>
      <c r="BG34" s="706" t="str">
        <f>IF(ISERROR(IF(S31="R.INHERENTE
7","R. INHERENTE",(IF(BA31="R.RESIDUAL
7","R. RESIDUAL"," ")))),"",(IF(S31="R.INHERENTE
7","R. INHERENTE",(IF(BA31="R.RESIDUAL
7","R. RESIDUAL"," ")))))</f>
        <v xml:space="preserve"> </v>
      </c>
      <c r="BH34" s="713" t="str">
        <f>IF(ISERROR(IF(S31="R.INHERENTE
12","R. INHERENTE",(IF(BA31="R.RESIDUAL
12","R. RESIDUAL"," ")))),"",(IF(S31="R.INHERENTE
12","R. INHERENTE",(IF(BA31="R.RESIDUAL
12","R. RESIDUAL"," ")))))</f>
        <v xml:space="preserve"> </v>
      </c>
      <c r="BI34" s="707" t="str">
        <f>IF(ISERROR(IF(S31="R.INHERENTE
17","R. INHERENTE",(IF(BA31="R.RESIDUAL
17","R. RESIDUAL"," ")))),"",(IF(S31="R.INHERENTE
17","R. INHERENTE",(IF(BA31="R.RESIDUAL
17","R. RESIDUAL"," ")))))</f>
        <v>R. RESIDUAL</v>
      </c>
      <c r="BJ34" s="709" t="str">
        <f>IF(ISERROR(IF(S31="R.INHERENTE
22","R. INHERENTE",(IF(BA31="R.RESIDUAL
22","R. RESIDUAL"," ")))),"",(IF(S31="R.INHERENTE
22","R. INHERENTE",(IF(BA31="R.RESIDUAL
22","R. RESIDUAL"," ")))))</f>
        <v xml:space="preserve"> </v>
      </c>
      <c r="BK34" s="122"/>
      <c r="BL34" s="1836"/>
      <c r="BM34" s="1829"/>
      <c r="BN34" s="1684"/>
      <c r="BO34" s="1684"/>
      <c r="BP34" s="1684"/>
      <c r="BQ34" s="1833"/>
      <c r="BR34" s="162"/>
      <c r="BS34" s="1801"/>
      <c r="BT34" s="1597"/>
      <c r="BU34" s="1679"/>
      <c r="BV34" s="163"/>
      <c r="BW34" s="1681"/>
      <c r="BX34" s="1577"/>
      <c r="BY34" s="1577"/>
      <c r="BZ34" s="1577"/>
      <c r="CA34" s="1577"/>
      <c r="CB34" s="1577"/>
      <c r="CC34" s="1577"/>
      <c r="CD34" s="1577"/>
      <c r="CE34" s="1577"/>
      <c r="CF34" s="1577"/>
      <c r="CG34" s="1577"/>
      <c r="CH34" s="1577"/>
      <c r="CI34" s="1577"/>
      <c r="CJ34" s="1577"/>
      <c r="CK34" s="1577"/>
      <c r="CL34" s="1577"/>
      <c r="CM34" s="1577"/>
      <c r="CN34" s="1577"/>
      <c r="CO34" s="1577"/>
      <c r="CP34" s="1577"/>
      <c r="CQ34" s="1609"/>
      <c r="CR34" s="164"/>
      <c r="CS34" s="1818"/>
      <c r="CT34" s="1606"/>
      <c r="CU34" s="1606"/>
      <c r="CV34" s="1606"/>
      <c r="CW34" s="1606"/>
      <c r="CX34" s="1606"/>
      <c r="CY34" s="1606"/>
      <c r="CZ34" s="1606"/>
      <c r="DA34" s="1606"/>
      <c r="DB34" s="1606"/>
      <c r="DC34" s="1606"/>
      <c r="DD34" s="1606"/>
      <c r="DE34" s="1606"/>
      <c r="DF34" s="1606"/>
      <c r="DG34" s="1606"/>
      <c r="DH34" s="1606"/>
      <c r="DI34" s="1606"/>
      <c r="DJ34" s="1606"/>
      <c r="DK34" s="1606"/>
      <c r="DL34" s="1606"/>
      <c r="DM34" s="1606"/>
      <c r="DN34" s="1606"/>
      <c r="DO34" s="1606"/>
      <c r="DP34" s="1606"/>
      <c r="DQ34" s="1821"/>
      <c r="DR34" s="165"/>
      <c r="DS34" s="710"/>
      <c r="DT34" s="711"/>
      <c r="DU34" s="711"/>
      <c r="DV34" s="712"/>
    </row>
    <row r="35" spans="1:126" s="100" customFormat="1" ht="56.25" customHeight="1" thickBot="1">
      <c r="B35" s="1727"/>
      <c r="C35" s="1699"/>
      <c r="D35" s="1699"/>
      <c r="E35" s="1699"/>
      <c r="F35" s="1671"/>
      <c r="G35" s="1806"/>
      <c r="H35" s="171"/>
      <c r="I35" s="227"/>
      <c r="J35" s="1809"/>
      <c r="K35" s="1812"/>
      <c r="L35" s="1799"/>
      <c r="M35" s="150"/>
      <c r="N35" s="1650"/>
      <c r="O35" s="1653"/>
      <c r="P35" s="1656"/>
      <c r="Q35" s="1629"/>
      <c r="R35" s="1632"/>
      <c r="S35" s="1635"/>
      <c r="T35" s="151"/>
      <c r="U35" s="172"/>
      <c r="V35" s="173"/>
      <c r="W35" s="1638"/>
      <c r="X35" s="1622"/>
      <c r="Y35" s="1622"/>
      <c r="Z35" s="1622"/>
      <c r="AA35" s="1622"/>
      <c r="AB35" s="1622"/>
      <c r="AC35" s="1622"/>
      <c r="AD35" s="1622"/>
      <c r="AE35" s="1622"/>
      <c r="AF35" s="1622"/>
      <c r="AG35" s="1622"/>
      <c r="AH35" s="174">
        <f t="shared" si="12"/>
        <v>0</v>
      </c>
      <c r="AI35" s="175"/>
      <c r="AJ35" s="1764"/>
      <c r="AK35" s="1698"/>
      <c r="AL35" s="1698"/>
      <c r="AM35" s="1699"/>
      <c r="AN35" s="1699"/>
      <c r="AO35" s="1698"/>
      <c r="AP35" s="1698"/>
      <c r="AQ35" s="176"/>
      <c r="AR35" s="177"/>
      <c r="AS35" s="178"/>
      <c r="AT35" s="179"/>
      <c r="AU35" s="180"/>
      <c r="AV35" s="114"/>
      <c r="AW35" s="1760"/>
      <c r="AX35" s="1688"/>
      <c r="AY35" s="1691"/>
      <c r="AZ35" s="1688"/>
      <c r="BA35" s="1694"/>
      <c r="BB35" s="1595"/>
      <c r="BC35" s="169"/>
      <c r="BD35" s="170"/>
      <c r="BE35" s="181">
        <v>0.2</v>
      </c>
      <c r="BF35" s="182" t="str">
        <f>IF(ISERROR(IF(S31="R.INHERENTE
1","R. INHERENTE",(IF(BA31="R.RESIDUAL
1","R. RESIDUAL"," ")))),"",(IF(S31="R.INHERENTE
1","R. INHERENTE",(IF(BA31="R.RESIDUAL
1","R. RESIDUAL"," ")))))</f>
        <v xml:space="preserve"> </v>
      </c>
      <c r="BG35" s="183" t="str">
        <f>IF(ISERROR(IF(S31="R.INHERENTE
6","R. INHERENTE",(IF(BA31="R.RESIDUAL
6","R. RESIDUAL"," ")))),"",(IF(S31="R.INHERENTE
6","R. INHERENTE",(IF(BA31="R.RESIDUAL
6","R. RESIDUAL"," ")))))</f>
        <v xml:space="preserve"> </v>
      </c>
      <c r="BH35" s="184" t="str">
        <f>IF(ISERROR(IF(S31="R.INHERENTE
11","R. INHERENTE",(IF(BA31="R.RESIDUAL
11","R. RESIDUAL"," ")))),"",(IF(S31="R.INHERENTE
11","R. INHERENTE",(IF(BA31="R.RESIDUAL
11","R. RESIDUAL"," ")))))</f>
        <v xml:space="preserve"> </v>
      </c>
      <c r="BI35" s="185" t="str">
        <f>IF(ISERROR(IF(S31="R.INHERENTE
16","R. INHERENTE",(IF(BA31="R.RESIDUAL
16","R. RESIDUAL"," ")))),"",(IF(S31="R.INHERENTE
16","R. INHERENTE",(IF(BA31="R.RESIDUAL
16","R. RESIDUAL"," ")))))</f>
        <v xml:space="preserve"> </v>
      </c>
      <c r="BJ35" s="186" t="str">
        <f>IF(ISERROR(IF(S31="R.INHERENTE
21","R. INHERENTE",(IF(BA31="R.RESIDUAL
21","R. RESIDUAL"," ")))),"",(IF(S31="R.INHERENTE
21","R. INHERENTE",(IF(BA31="R.RESIDUAL
21","R. RESIDUAL"," ")))))</f>
        <v xml:space="preserve"> </v>
      </c>
      <c r="BK35" s="122"/>
      <c r="BL35" s="1837"/>
      <c r="BM35" s="1830"/>
      <c r="BN35" s="1685"/>
      <c r="BO35" s="1685"/>
      <c r="BP35" s="1685"/>
      <c r="BQ35" s="1834"/>
      <c r="BR35" s="187"/>
      <c r="BS35" s="1802"/>
      <c r="BT35" s="1598"/>
      <c r="BU35" s="1680"/>
      <c r="BV35" s="163"/>
      <c r="BW35" s="1682"/>
      <c r="BX35" s="1580"/>
      <c r="BY35" s="1580"/>
      <c r="BZ35" s="1580"/>
      <c r="CA35" s="1580"/>
      <c r="CB35" s="1580"/>
      <c r="CC35" s="1580"/>
      <c r="CD35" s="1580"/>
      <c r="CE35" s="1580"/>
      <c r="CF35" s="1580"/>
      <c r="CG35" s="1580"/>
      <c r="CH35" s="1580"/>
      <c r="CI35" s="1580"/>
      <c r="CJ35" s="1580"/>
      <c r="CK35" s="1580"/>
      <c r="CL35" s="1580"/>
      <c r="CM35" s="1580"/>
      <c r="CN35" s="1580"/>
      <c r="CO35" s="1580"/>
      <c r="CP35" s="1580"/>
      <c r="CQ35" s="1610"/>
      <c r="CR35" s="164"/>
      <c r="CS35" s="1819"/>
      <c r="CT35" s="1607"/>
      <c r="CU35" s="1607"/>
      <c r="CV35" s="1607"/>
      <c r="CW35" s="1607"/>
      <c r="CX35" s="1607"/>
      <c r="CY35" s="1607"/>
      <c r="CZ35" s="1607"/>
      <c r="DA35" s="1607"/>
      <c r="DB35" s="1607"/>
      <c r="DC35" s="1607"/>
      <c r="DD35" s="1607"/>
      <c r="DE35" s="1607"/>
      <c r="DF35" s="1607"/>
      <c r="DG35" s="1607"/>
      <c r="DH35" s="1607"/>
      <c r="DI35" s="1607"/>
      <c r="DJ35" s="1607"/>
      <c r="DK35" s="1607"/>
      <c r="DL35" s="1607"/>
      <c r="DM35" s="1607"/>
      <c r="DN35" s="1607"/>
      <c r="DO35" s="1607"/>
      <c r="DP35" s="1607"/>
      <c r="DQ35" s="1822"/>
      <c r="DR35" s="165"/>
      <c r="DS35" s="188"/>
      <c r="DT35" s="189"/>
      <c r="DU35" s="189"/>
      <c r="DV35" s="190"/>
    </row>
    <row r="36" spans="1:126" ht="19.5" customHeight="1" thickBot="1">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F36" s="192">
        <v>0.2</v>
      </c>
      <c r="BG36" s="193">
        <v>0.4</v>
      </c>
      <c r="BH36" s="193">
        <v>0.60000000000000009</v>
      </c>
      <c r="BI36" s="193">
        <v>0.8</v>
      </c>
      <c r="BJ36" s="193">
        <v>1</v>
      </c>
    </row>
    <row r="37" spans="1:126" ht="69" customHeight="1">
      <c r="A37" s="100"/>
      <c r="B37" s="1725">
        <v>4</v>
      </c>
      <c r="C37" s="1728" t="s">
        <v>1027</v>
      </c>
      <c r="D37" s="1728" t="s">
        <v>1028</v>
      </c>
      <c r="E37" s="1728" t="s">
        <v>971</v>
      </c>
      <c r="F37" s="1669" t="s">
        <v>972</v>
      </c>
      <c r="G37" s="1804" t="s">
        <v>1049</v>
      </c>
      <c r="H37" s="194" t="s">
        <v>1050</v>
      </c>
      <c r="I37" s="149" t="s">
        <v>975</v>
      </c>
      <c r="J37" s="1807" t="str">
        <f>IF(F37="","",(CONCATENATE("Posibilidad de afectación ",F37," ",G37," ",H37," ",H38," ",H39," ",H40," ",H41)))</f>
        <v xml:space="preserve">Posibilidad de afectación Económica y Reputacional  por alteración o falsedad en documento público debido a que en cumplimiento de sus actividades, funciones o poder otorgado,  allegue como prueba, algún documental que contenga una falsedad, oculte total o parcialmente la verdad, y la ausencia de integridad y ética de los colaboradores del proceso   </v>
      </c>
      <c r="K37" s="1810" t="s">
        <v>976</v>
      </c>
      <c r="L37" s="1825" t="s">
        <v>1031</v>
      </c>
      <c r="M37" s="150"/>
      <c r="N37" s="1648" t="s">
        <v>1051</v>
      </c>
      <c r="O37" s="1651">
        <f>IF(ISERROR(VLOOKUP($N37,[4]Listas!$E$20:$F$24,2,FALSE)),"",(VLOOKUP($N37,[4]Listas!$E$20:$F$24,2,FALSE)))</f>
        <v>1</v>
      </c>
      <c r="P37" s="1654" t="str">
        <f>IF(ISERROR(VLOOKUP($O37,[4]Listas!$E$3:$F$7,2,FALSE)),"",(VLOOKUP($O37,[4]Listas!$E$3:$F$7,2,FALSE)))</f>
        <v>MUY ALTA 
Se espera que el evento ocurra en la mayoría de las circunstancias.</v>
      </c>
      <c r="Q37" s="1627" t="s">
        <v>979</v>
      </c>
      <c r="R37" s="1630">
        <f>IF(ISERROR(VLOOKUP($Q37,[4]Listas!$E$28:$F$35,2,FALSE)),"",(VLOOKUP($Q37,[4]Listas!$E$28:$F$35,2,FALSE)))</f>
        <v>1</v>
      </c>
      <c r="S37" s="1633" t="str">
        <f t="shared" ref="S37" si="16">IF(O37="","",(CONCATENATE("R.INHERENTE
",(IF(AND($O37=0.2,$R37=0.2),1,(IF(AND($O37=0.2,$R37=0.4),6,(IF(AND($O37=0.2,$R37=0.6),11,(IF(AND($O37=0.2,$R37=0.8),16,(IF(AND($O37=0.2,$R37=1),21,(IF(AND($O37=0.4,$R37=0.2),2,(IF(AND($O37=0.4,$R37=0.4),7,(IF(AND($O37=0.4,$R37=0.6),12,(IF(AND($O37=0.4,$R37=0.8),17,(IF(AND($O37=0.4,$R37=1),22,(IF(AND($O37=0.6,$R37=0.2),3,(IF(AND($O37=0.6,$R37=0.4),8,(IF(AND($O37=0.6,$R37=0.6),13,(IF(AND($O37=0.6,$R37=0.8),18,(IF(AND($O37=0.6,$R37=1),23,(IF(AND($O37=0.8,$R37=0.2),4,(IF(AND($O37=0.8,$R37=0.4),9,(IF(AND($O37=0.8,$R37=0.6),14,(IF(AND($O37=0.8,$R37=0.8),19,(IF(AND($O37=0.8,$R37=1),24,(IF(AND($O37=1,$R37=0.2),5,(IF(AND($O37=1,$R37=0.4),10,(IF(AND($O37=1,$R37=0.6),15,(IF(AND($O37=1,$R37=0.8),20,(IF(AND($O37=1,$R37=1),25,"")))))))))))))))))))))))))))))))))))))))))))))))))))))</f>
        <v>R.INHERENTE
25</v>
      </c>
      <c r="T37" s="151">
        <f>+VLOOKUP($S37,[4]Listas!$D$112:$E$136,2,FALSE)</f>
        <v>25</v>
      </c>
      <c r="U37" s="213" t="s">
        <v>1052</v>
      </c>
      <c r="V37" s="196" t="s">
        <v>981</v>
      </c>
      <c r="W37" s="1636" t="s">
        <v>367</v>
      </c>
      <c r="X37" s="1614"/>
      <c r="Y37" s="1614"/>
      <c r="Z37" s="1614"/>
      <c r="AA37" s="1614"/>
      <c r="AB37" s="1614">
        <v>10</v>
      </c>
      <c r="AC37" s="1614"/>
      <c r="AD37" s="1614"/>
      <c r="AE37" s="1614"/>
      <c r="AF37" s="1614">
        <v>15</v>
      </c>
      <c r="AG37" s="1614"/>
      <c r="AH37" s="197">
        <f>X37+Z37+AB37+AD37+AF37</f>
        <v>25</v>
      </c>
      <c r="AI37" s="228">
        <v>0.75</v>
      </c>
      <c r="AJ37" s="1615">
        <f>R37</f>
        <v>1</v>
      </c>
      <c r="AK37" s="1732" t="s">
        <v>949</v>
      </c>
      <c r="AL37" s="1732"/>
      <c r="AM37" s="1728" t="s">
        <v>1053</v>
      </c>
      <c r="AN37" s="1728"/>
      <c r="AO37" s="1732" t="s">
        <v>949</v>
      </c>
      <c r="AP37" s="1732"/>
      <c r="AQ37" s="216" t="s">
        <v>1054</v>
      </c>
      <c r="AR37" s="217" t="s">
        <v>172</v>
      </c>
      <c r="AS37" s="218" t="s">
        <v>1055</v>
      </c>
      <c r="AT37" s="219" t="s">
        <v>1036</v>
      </c>
      <c r="AU37" s="226" t="s">
        <v>1056</v>
      </c>
      <c r="AV37" s="156">
        <f t="shared" ref="AV37" si="17">+(IF(AND($AW37&gt;0,$AW37&lt;=0.2),0.2,(IF(AND($AW37&gt;0.2,$AW37&lt;=0.4),0.4,(IF(AND($AW37&gt;0.4,$AW37&lt;=0.6),0.6,(IF(AND($AW37&gt;0.6,$AW37&lt;=0.8),0.8,(IF($AW37&gt;0.8,1,""))))))))))</f>
        <v>0.8</v>
      </c>
      <c r="AW37" s="1758">
        <f t="shared" ref="AW37" si="18">+MIN(AI37:AI41)</f>
        <v>0.75</v>
      </c>
      <c r="AX37" s="1686" t="str">
        <f t="shared" ref="AX37" si="19">+(IF($AV37=0.2,"MUY BAJA",(IF($AV37=0.4,"BAJA",(IF($AV37=0.6,"MEDIA",(IF($AV37=0.8,"ALTA",(IF($AV37=1,"MUY ALTA",""))))))))))</f>
        <v>ALTA</v>
      </c>
      <c r="AY37" s="1689">
        <f t="shared" ref="AY37" si="20">+MIN(AJ37:AJ41)</f>
        <v>1</v>
      </c>
      <c r="AZ37" s="1686" t="str">
        <f t="shared" ref="AZ37" si="21">+(IF($BC37=0.2,"MUY BAJA",(IF($BC37=0.4,"BAJA",(IF($BC37=0.6,"MEDIA",(IF($BC37=0.8,"ALTA",(IF($BC37=1,"MUY ALTA",""))))))))))</f>
        <v>MUY ALTA</v>
      </c>
      <c r="BA37" s="1692" t="str">
        <f t="shared" ref="BA37" si="22">IF($AV37="","",(CONCATENATE("R.RESIDUAL
",(IF(AND($AV37=0.2,$BC37=0.2),1,(IF(AND($AV37=0.2,$BC37=0.4),6,(IF(AND($AV37=0.2,$BC37=0.6),11,(IF(AND($AV37=0.2,$BC37=0.8),16,(IF(AND($AV37=0.2,$BC37=1),21,(IF(AND($AV37=0.4,$BC37=0.2),2,(IF(AND($AV37=0.4,$BC37=0.4),7,(IF(AND($AV37=0.4,$BC37=0.6),12,(IF(AND($AV37=0.4,$BC37=0.8),17,(IF(AND($AV37=0.4,$BC37=1),22,(IF(AND($AV37=0.6,$BC37=0.2),3,(IF(AND($AV37=0.6,$BC37=0.4),8,(IF(AND($AV37=0.6,$BC37=0.6),13,(IF(AND($AV37=0.6,$BC37=0.8),18,(IF(AND($AV37=0.6,$BC37=1),23,(IF(AND($AV37=0.8,$BC37=0.2),4,(IF(AND($AV37=0.8,$BC37=0.4),9,(IF(AND($AV37=0.8,$BC37=0.6),14,(IF(AND($AV37=0.8,$BC37=0.8),19,(IF(AND($AV37=0.8,$BC37=1),24,(IF(AND($AV37=1,$BC37=0.2),5,(IF(AND($AV37=1,$BC37=0.4),10,(IF(AND($AV37=1,$BC37=0.6),15,(IF(AND($AV37=1,$BC37=0.8),20,(IF(AND($AV37=1,$BC37=1),25,"")))))))))))))))))))))))))))))))))))))))))))))))))))))</f>
        <v>R.RESIDUAL
24</v>
      </c>
      <c r="BB37" s="1593" t="s">
        <v>1038</v>
      </c>
      <c r="BC37" s="156">
        <f t="shared" ref="BC37" si="23">+(IF(AND($AY37&gt;0,$AY37&lt;=0.2),0.2,(IF(AND($AY37&gt;0.2,$AY37&lt;=0.4),0.4,(IF(AND($AY37&gt;0.4,$AY37&lt;=0.6),0.6,(IF(AND($AY37&gt;0.6,$AY37&lt;=0.8),0.8,(IF($AY37&gt;0.8,1,""))))))))))</f>
        <v>1</v>
      </c>
      <c r="BD37" s="114">
        <f>+VLOOKUP($BA37,[4]Listas!$F$112:$G$136,2,FALSE)</f>
        <v>24</v>
      </c>
      <c r="BE37" s="157">
        <v>1</v>
      </c>
      <c r="BF37" s="158" t="str">
        <f>IF(ISERROR(IF(S37="R.INHERENTE
5","R. INHERENTE",(IF(BA37="R.RESIDUAL
5","R. RESIDUAL"," ")))),"",(IF(S37="R.INHERENTE
5","R. INHERENTE",(IF(BA37="R.RESIDUAL
5","R. RESIDUAL"," ")))))</f>
        <v xml:space="preserve"> </v>
      </c>
      <c r="BG37" s="159" t="str">
        <f>IF(ISERROR(IF(S37="R.INHERENTE
10","R. INHERENTE",(IF(BA37="R.RESIDUAL
10","R. RESIDUAL"," ")))),"",(IF(S37="R.INHERENTE
10","R. INHERENTE",(IF(BA37="R.RESIDUAL
10","R. RESIDUAL"," ")))))</f>
        <v xml:space="preserve"> </v>
      </c>
      <c r="BH37" s="160" t="str">
        <f>IF(ISERROR(IF(S37="R.INHERENTE
15","R. INHERENTE",(IF(BA37="R.RESIDUAL
15","R. RESIDUAL"," ")))),"",(IF(S37="R.INHERENTE
15","R. INHERENTE",(IF(BA37="R.RESIDUAL
15","R. RESIDUAL"," ")))))</f>
        <v xml:space="preserve"> </v>
      </c>
      <c r="BI37" s="160" t="str">
        <f>IF(ISERROR(IF(S37="R.INHERENTE
20","R. INHERENTE",(IF(BA37="R.RESIDUAL
20","R. RESIDUAL"," ")))),"",(IF(S37="R.INHERENTE
20","R. INHERENTE",(IF(BA37="R.RESIDUAL
20","R. RESIDUAL"," ")))))</f>
        <v xml:space="preserve"> </v>
      </c>
      <c r="BJ37" s="161" t="str">
        <f>IF(ISERROR(IF(S37="R.INHERENTE
25","R. INHERENTE",(IF(BA37="R.RESIDUAL
25","R. RESIDUAL"," ")))),"",(IF(S37="R.INHERENTE
25","R. INHERENTE",(IF(BA37="R.RESIDUAL
25","R. RESIDUAL"," ")))))</f>
        <v>R. INHERENTE</v>
      </c>
      <c r="BK37" s="122"/>
      <c r="BL37" s="1835" t="s">
        <v>1057</v>
      </c>
      <c r="BM37" s="1828" t="s">
        <v>1040</v>
      </c>
      <c r="BN37" s="1831">
        <v>44743</v>
      </c>
      <c r="BO37" s="1683" t="s">
        <v>1058</v>
      </c>
      <c r="BP37" s="1683" t="s">
        <v>1059</v>
      </c>
      <c r="BQ37" s="1832" t="s">
        <v>1060</v>
      </c>
      <c r="BR37" s="162"/>
      <c r="BS37" s="1800" t="s">
        <v>1061</v>
      </c>
      <c r="BT37" s="1596" t="s">
        <v>1043</v>
      </c>
      <c r="BU37" s="1587" t="s">
        <v>1062</v>
      </c>
      <c r="BV37" s="163"/>
      <c r="BW37" s="1590"/>
      <c r="BX37" s="1579"/>
      <c r="BY37" s="1579"/>
      <c r="BZ37" s="1579"/>
      <c r="CA37" s="1579"/>
      <c r="CB37" s="1579"/>
      <c r="CC37" s="1579"/>
      <c r="CD37" s="1579"/>
      <c r="CE37" s="714"/>
      <c r="CF37" s="714"/>
      <c r="CG37" s="714"/>
      <c r="CH37" s="714"/>
      <c r="CI37" s="1579"/>
      <c r="CJ37" s="1579"/>
      <c r="CK37" s="1579"/>
      <c r="CL37" s="1579"/>
      <c r="CM37" s="1579"/>
      <c r="CN37" s="1579"/>
      <c r="CO37" s="1579"/>
      <c r="CP37" s="1579"/>
      <c r="CQ37" s="1608"/>
      <c r="CR37" s="164"/>
      <c r="CS37" s="1611"/>
      <c r="CT37" s="1576"/>
      <c r="CU37" s="1576"/>
      <c r="CV37" s="1576"/>
      <c r="CW37" s="1605"/>
      <c r="CX37" s="1605"/>
      <c r="CY37" s="1605"/>
      <c r="CZ37" s="1605"/>
      <c r="DA37" s="1576"/>
      <c r="DB37" s="1576"/>
      <c r="DC37" s="1576"/>
      <c r="DD37" s="1576"/>
      <c r="DE37" s="201"/>
      <c r="DF37" s="201"/>
      <c r="DG37" s="201"/>
      <c r="DH37" s="201"/>
      <c r="DI37" s="1576"/>
      <c r="DJ37" s="1576"/>
      <c r="DK37" s="1576"/>
      <c r="DL37" s="1576"/>
      <c r="DM37" s="1576"/>
      <c r="DN37" s="1576"/>
      <c r="DO37" s="1576"/>
      <c r="DP37" s="1576"/>
      <c r="DQ37" s="1599"/>
      <c r="DR37" s="165"/>
      <c r="DS37" s="166"/>
      <c r="DT37" s="167"/>
      <c r="DU37" s="167"/>
      <c r="DV37" s="168"/>
    </row>
    <row r="38" spans="1:126" ht="69" customHeight="1">
      <c r="A38" s="100"/>
      <c r="B38" s="1726"/>
      <c r="C38" s="1676"/>
      <c r="D38" s="1676"/>
      <c r="E38" s="1676"/>
      <c r="F38" s="1670"/>
      <c r="G38" s="1805"/>
      <c r="H38" s="697" t="s">
        <v>1063</v>
      </c>
      <c r="I38" s="149" t="s">
        <v>1064</v>
      </c>
      <c r="J38" s="1808"/>
      <c r="K38" s="1811"/>
      <c r="L38" s="1826"/>
      <c r="M38" s="150"/>
      <c r="N38" s="1649"/>
      <c r="O38" s="1652"/>
      <c r="P38" s="1655"/>
      <c r="Q38" s="1628"/>
      <c r="R38" s="1631"/>
      <c r="S38" s="1634"/>
      <c r="T38" s="151"/>
      <c r="U38" s="698"/>
      <c r="V38" s="703"/>
      <c r="W38" s="1637"/>
      <c r="X38" s="1602"/>
      <c r="Y38" s="1602"/>
      <c r="Z38" s="1602"/>
      <c r="AA38" s="1602"/>
      <c r="AB38" s="1602"/>
      <c r="AC38" s="1602"/>
      <c r="AD38" s="1602"/>
      <c r="AE38" s="1602"/>
      <c r="AF38" s="1602"/>
      <c r="AG38" s="1602"/>
      <c r="AH38" s="716">
        <f t="shared" ref="AH38:AH41" si="24">X38+Z38+AB38+AD38+AF38</f>
        <v>0</v>
      </c>
      <c r="AI38" s="205"/>
      <c r="AJ38" s="1616"/>
      <c r="AK38" s="1675"/>
      <c r="AL38" s="1675"/>
      <c r="AM38" s="1676"/>
      <c r="AN38" s="1676"/>
      <c r="AO38" s="1675"/>
      <c r="AP38" s="1675"/>
      <c r="AQ38" s="699"/>
      <c r="AR38" s="155"/>
      <c r="AS38" s="700"/>
      <c r="AT38" s="701"/>
      <c r="AU38" s="702"/>
      <c r="AV38" s="114"/>
      <c r="AW38" s="1759"/>
      <c r="AX38" s="1687"/>
      <c r="AY38" s="1690"/>
      <c r="AZ38" s="1687"/>
      <c r="BA38" s="1693"/>
      <c r="BB38" s="1594"/>
      <c r="BC38" s="169"/>
      <c r="BD38" s="170"/>
      <c r="BE38" s="157">
        <v>0.8</v>
      </c>
      <c r="BF38" s="705" t="str">
        <f>IF(ISERROR(IF(S37="R.INHERENTE
4","R. INHERENTE",(IF(BA37="R.RESIDUAL
4","R. RESIDUAL"," ")))),"",(IF(S37="R.INHERENTE
4","R. INHERENTE",(IF(BA37="R.RESIDUAL
4","R. RESIDUAL"," ")))))</f>
        <v xml:space="preserve"> </v>
      </c>
      <c r="BG38" s="706" t="str">
        <f>IF(ISERROR(IF(S37="R.INHERENTE
9","R. INHERENTE",(IF(BA37="R.RESIDUAL
9","R. RESIDUAL"," ")))),"",(IF(S37="R.INHERENTE
9","R. INHERENTE",(IF(BA37="R.RESIDUAL
9","R. RESIDUAL"," ")))))</f>
        <v xml:space="preserve"> </v>
      </c>
      <c r="BH38" s="707" t="str">
        <f>IF(ISERROR(IF(S37="R.INHERENTE
14","R. INHERENTE",(IF(BA37="R.RESIDUAL
14","R. RESIDUAL"," ")))),"",(IF(S37="R.INHERENTE
14","R. INHERENTE",(IF(BA37="R.RESIDUAL
14","R. RESIDUAL"," ")))))</f>
        <v xml:space="preserve"> </v>
      </c>
      <c r="BI38" s="708" t="str">
        <f>IF(ISERROR(IF(S37="R.INHERENTE
19","R. INHERENTE",(IF(BA37="R.RESIDUAL
19","R. RESIDUAL"," ")))),"",(IF(S37="R.INHERENTE
19","R. INHERENTE",(IF(BA37="R.RESIDUAL
19","R. RESIDUAL"," ")))))</f>
        <v xml:space="preserve"> </v>
      </c>
      <c r="BJ38" s="709" t="str">
        <f>IF(ISERROR(IF(S37="R.INHERENTE
24","R. INHERENTE",(IF(BA37="R.RESIDUAL
24","R. RESIDUAL"," ")))),"",(IF(S37="R.INHERENTE
24","R. INHERENTE",(IF(BA37="R.RESIDUAL
24","R. RESIDUAL"," ")))))</f>
        <v>R. RESIDUAL</v>
      </c>
      <c r="BK38" s="122"/>
      <c r="BL38" s="1836"/>
      <c r="BM38" s="1829"/>
      <c r="BN38" s="1684"/>
      <c r="BO38" s="1684"/>
      <c r="BP38" s="1684"/>
      <c r="BQ38" s="1833"/>
      <c r="BR38" s="162"/>
      <c r="BS38" s="1801"/>
      <c r="BT38" s="1597"/>
      <c r="BU38" s="1679"/>
      <c r="BV38" s="163"/>
      <c r="BW38" s="1681"/>
      <c r="BX38" s="1577"/>
      <c r="BY38" s="1577"/>
      <c r="BZ38" s="1577"/>
      <c r="CA38" s="1577"/>
      <c r="CB38" s="1577"/>
      <c r="CC38" s="1577"/>
      <c r="CD38" s="1577"/>
      <c r="CE38" s="207"/>
      <c r="CF38" s="207"/>
      <c r="CG38" s="207"/>
      <c r="CH38" s="207"/>
      <c r="CI38" s="1577"/>
      <c r="CJ38" s="1577"/>
      <c r="CK38" s="1577"/>
      <c r="CL38" s="1577"/>
      <c r="CM38" s="1577"/>
      <c r="CN38" s="1577"/>
      <c r="CO38" s="1577"/>
      <c r="CP38" s="1577"/>
      <c r="CQ38" s="1609"/>
      <c r="CR38" s="164"/>
      <c r="CS38" s="1677"/>
      <c r="CT38" s="1577"/>
      <c r="CU38" s="1577"/>
      <c r="CV38" s="1577"/>
      <c r="CW38" s="1606"/>
      <c r="CX38" s="1606"/>
      <c r="CY38" s="1606"/>
      <c r="CZ38" s="1606"/>
      <c r="DA38" s="1577"/>
      <c r="DB38" s="1577"/>
      <c r="DC38" s="1577"/>
      <c r="DD38" s="1577"/>
      <c r="DE38" s="207"/>
      <c r="DF38" s="207"/>
      <c r="DG38" s="207"/>
      <c r="DH38" s="207"/>
      <c r="DI38" s="1577"/>
      <c r="DJ38" s="1577"/>
      <c r="DK38" s="1577"/>
      <c r="DL38" s="1577"/>
      <c r="DM38" s="1577"/>
      <c r="DN38" s="1577"/>
      <c r="DO38" s="1577"/>
      <c r="DP38" s="1577"/>
      <c r="DQ38" s="1600"/>
      <c r="DR38" s="165"/>
      <c r="DS38" s="710"/>
      <c r="DT38" s="711"/>
      <c r="DU38" s="711"/>
      <c r="DV38" s="712"/>
    </row>
    <row r="39" spans="1:126" ht="69" customHeight="1">
      <c r="A39" s="100"/>
      <c r="B39" s="1726"/>
      <c r="C39" s="1676"/>
      <c r="D39" s="1676"/>
      <c r="E39" s="1676"/>
      <c r="F39" s="1670"/>
      <c r="G39" s="1805"/>
      <c r="H39" s="697"/>
      <c r="I39" s="149"/>
      <c r="J39" s="1808"/>
      <c r="K39" s="1811"/>
      <c r="L39" s="1826"/>
      <c r="M39" s="150"/>
      <c r="N39" s="1649"/>
      <c r="O39" s="1652"/>
      <c r="P39" s="1655"/>
      <c r="Q39" s="1628"/>
      <c r="R39" s="1631"/>
      <c r="S39" s="1634"/>
      <c r="T39" s="151"/>
      <c r="U39" s="698"/>
      <c r="V39" s="703"/>
      <c r="W39" s="1637"/>
      <c r="X39" s="1602"/>
      <c r="Y39" s="1602"/>
      <c r="Z39" s="1602"/>
      <c r="AA39" s="1602"/>
      <c r="AB39" s="1602"/>
      <c r="AC39" s="1602"/>
      <c r="AD39" s="1602"/>
      <c r="AE39" s="1602"/>
      <c r="AF39" s="1602"/>
      <c r="AG39" s="1602"/>
      <c r="AH39" s="716">
        <f t="shared" si="24"/>
        <v>0</v>
      </c>
      <c r="AI39" s="205"/>
      <c r="AJ39" s="1616"/>
      <c r="AK39" s="1675"/>
      <c r="AL39" s="1675"/>
      <c r="AM39" s="1676"/>
      <c r="AN39" s="1676"/>
      <c r="AO39" s="1675"/>
      <c r="AP39" s="1675"/>
      <c r="AQ39" s="699"/>
      <c r="AR39" s="155"/>
      <c r="AS39" s="700"/>
      <c r="AT39" s="701"/>
      <c r="AU39" s="702"/>
      <c r="AV39" s="114"/>
      <c r="AW39" s="1759"/>
      <c r="AX39" s="1687"/>
      <c r="AY39" s="1690"/>
      <c r="AZ39" s="1687"/>
      <c r="BA39" s="1693"/>
      <c r="BB39" s="1594"/>
      <c r="BC39" s="169"/>
      <c r="BD39" s="170"/>
      <c r="BE39" s="157">
        <v>0.60000000000000009</v>
      </c>
      <c r="BF39" s="705" t="str">
        <f>IF(ISERROR(IF(S37="R.INHERENTE
3","R. INHERENTE",(IF(BA37="R.RESIDUAL
3","R. RESIDUAL"," ")))),"",(IF(S37="R.INHERENTE
3","R. INHERENTE",(IF(BA37="R.RESIDUAL
3","R. RESIDUAL"," ")))))</f>
        <v xml:space="preserve"> </v>
      </c>
      <c r="BG39" s="706" t="str">
        <f>IF(ISERROR(IF(S37="R.INHERENTE
8","R. INHERENTE",(IF(BA37="R.RESIDUAL
8","R. RESIDUAL"," ")))),"",(IF(S37="R.INHERENTE
8","R. INHERENTE",(IF(BA37="R.RESIDUAL
8","R. RESIDUAL"," ")))))</f>
        <v xml:space="preserve"> </v>
      </c>
      <c r="BH39" s="707" t="str">
        <f>IF(ISERROR(IF(S37="R.INHERENTE
13","R. INHERENTE",(IF(BA37="R.RESIDUAL
13","R. RESIDUAL"," ")))),"",(IF(S37="R.INHERENTE
13","R. INHERENTE",(IF(BA37="R.RESIDUAL
13","R. RESIDUAL"," ")))))</f>
        <v xml:space="preserve"> </v>
      </c>
      <c r="BI39" s="708" t="str">
        <f>IF(ISERROR(IF(S37="R.INHERENTE
18","R. INHERENTE",(IF(BA37="R.RESIDUAL
18","R. RESIDUAL"," ")))),"",(IF(S37="R.INHERENTE
18","R. INHERENTE",(IF(BA37="R.RESIDUAL
18","R. RESIDUAL"," ")))))</f>
        <v xml:space="preserve"> </v>
      </c>
      <c r="BJ39" s="709" t="str">
        <f>IF(ISERROR(IF(S37="R.INHERENTE
23","R. INHERENTE",(IF(BA37="R.RESIDUAL
23","R. RESIDUAL"," ")))),"",(IF(S37="R.INHERENTE
23","R. INHERENTE",(IF(BA37="R.RESIDUAL
23","R. RESIDUAL"," ")))))</f>
        <v xml:space="preserve"> </v>
      </c>
      <c r="BK39" s="122"/>
      <c r="BL39" s="1836"/>
      <c r="BM39" s="1829"/>
      <c r="BN39" s="1684"/>
      <c r="BO39" s="1684"/>
      <c r="BP39" s="1684"/>
      <c r="BQ39" s="1833"/>
      <c r="BR39" s="162"/>
      <c r="BS39" s="1801"/>
      <c r="BT39" s="1597"/>
      <c r="BU39" s="1679"/>
      <c r="BV39" s="163"/>
      <c r="BW39" s="1681"/>
      <c r="BX39" s="1577"/>
      <c r="BY39" s="1577"/>
      <c r="BZ39" s="1577"/>
      <c r="CA39" s="1577"/>
      <c r="CB39" s="1577"/>
      <c r="CC39" s="1577"/>
      <c r="CD39" s="1577"/>
      <c r="CE39" s="207"/>
      <c r="CF39" s="207"/>
      <c r="CG39" s="207"/>
      <c r="CH39" s="207"/>
      <c r="CI39" s="1577"/>
      <c r="CJ39" s="1577"/>
      <c r="CK39" s="1577"/>
      <c r="CL39" s="1577"/>
      <c r="CM39" s="1577"/>
      <c r="CN39" s="1577"/>
      <c r="CO39" s="1577"/>
      <c r="CP39" s="1577"/>
      <c r="CQ39" s="1609"/>
      <c r="CR39" s="164"/>
      <c r="CS39" s="1677"/>
      <c r="CT39" s="1577"/>
      <c r="CU39" s="1577"/>
      <c r="CV39" s="1577"/>
      <c r="CW39" s="1606"/>
      <c r="CX39" s="1606"/>
      <c r="CY39" s="1606"/>
      <c r="CZ39" s="1606"/>
      <c r="DA39" s="1577"/>
      <c r="DB39" s="1577"/>
      <c r="DC39" s="1577"/>
      <c r="DD39" s="1577"/>
      <c r="DE39" s="207"/>
      <c r="DF39" s="207"/>
      <c r="DG39" s="207"/>
      <c r="DH39" s="207"/>
      <c r="DI39" s="1577"/>
      <c r="DJ39" s="1577"/>
      <c r="DK39" s="1577"/>
      <c r="DL39" s="1577"/>
      <c r="DM39" s="1577"/>
      <c r="DN39" s="1577"/>
      <c r="DO39" s="1577"/>
      <c r="DP39" s="1577"/>
      <c r="DQ39" s="1600"/>
      <c r="DR39" s="165"/>
      <c r="DS39" s="710"/>
      <c r="DT39" s="711"/>
      <c r="DU39" s="711"/>
      <c r="DV39" s="712"/>
    </row>
    <row r="40" spans="1:126" ht="69" customHeight="1">
      <c r="A40" s="100"/>
      <c r="B40" s="1726"/>
      <c r="C40" s="1676"/>
      <c r="D40" s="1676"/>
      <c r="E40" s="1676"/>
      <c r="F40" s="1670"/>
      <c r="G40" s="1805"/>
      <c r="H40" s="697"/>
      <c r="I40" s="149"/>
      <c r="J40" s="1808"/>
      <c r="K40" s="1811"/>
      <c r="L40" s="1826"/>
      <c r="M40" s="150"/>
      <c r="N40" s="1649"/>
      <c r="O40" s="1652"/>
      <c r="P40" s="1655"/>
      <c r="Q40" s="1628"/>
      <c r="R40" s="1631"/>
      <c r="S40" s="1634"/>
      <c r="T40" s="151"/>
      <c r="U40" s="698"/>
      <c r="V40" s="703"/>
      <c r="W40" s="1637"/>
      <c r="X40" s="1602"/>
      <c r="Y40" s="1602"/>
      <c r="Z40" s="1602"/>
      <c r="AA40" s="1602"/>
      <c r="AB40" s="1602"/>
      <c r="AC40" s="1602"/>
      <c r="AD40" s="1602"/>
      <c r="AE40" s="1602"/>
      <c r="AF40" s="1602"/>
      <c r="AG40" s="1602"/>
      <c r="AH40" s="716">
        <f t="shared" si="24"/>
        <v>0</v>
      </c>
      <c r="AI40" s="205"/>
      <c r="AJ40" s="1616"/>
      <c r="AK40" s="1675"/>
      <c r="AL40" s="1675"/>
      <c r="AM40" s="1676"/>
      <c r="AN40" s="1676"/>
      <c r="AO40" s="1675"/>
      <c r="AP40" s="1675"/>
      <c r="AQ40" s="699"/>
      <c r="AR40" s="155"/>
      <c r="AS40" s="700"/>
      <c r="AT40" s="701"/>
      <c r="AU40" s="702"/>
      <c r="AV40" s="114"/>
      <c r="AW40" s="1759"/>
      <c r="AX40" s="1687"/>
      <c r="AY40" s="1690"/>
      <c r="AZ40" s="1687"/>
      <c r="BA40" s="1693"/>
      <c r="BB40" s="1594"/>
      <c r="BC40" s="169"/>
      <c r="BD40" s="170"/>
      <c r="BE40" s="157">
        <v>0.4</v>
      </c>
      <c r="BF40" s="705" t="str">
        <f>IF(ISERROR(IF(S37="R.INHERENTE
2","R. INHERENTE",(IF(BA37="R.RESIDUAL
2","R. RESIDUAL"," ")))),"",(IF(S37="R.INHERENTE
2","R. INHERENTE",(IF(BA37="R.RESIDUAL
2","R. RESIDUAL"," ")))))</f>
        <v xml:space="preserve"> </v>
      </c>
      <c r="BG40" s="706" t="str">
        <f>IF(ISERROR(IF(S37="R.INHERENTE
7","R. INHERENTE",(IF(BA37="R.RESIDUAL
7","R. RESIDUAL"," ")))),"",(IF(S37="R.INHERENTE
7","R. INHERENTE",(IF(BA37="R.RESIDUAL
7","R. RESIDUAL"," ")))))</f>
        <v xml:space="preserve"> </v>
      </c>
      <c r="BH40" s="713" t="str">
        <f>IF(ISERROR(IF(S37="R.INHERENTE
12","R. INHERENTE",(IF(BA37="R.RESIDUAL
12","R. RESIDUAL"," ")))),"",(IF(S37="R.INHERENTE
12","R. INHERENTE",(IF(BA37="R.RESIDUAL
12","R. RESIDUAL"," ")))))</f>
        <v xml:space="preserve"> </v>
      </c>
      <c r="BI40" s="707" t="str">
        <f>IF(ISERROR(IF(S37="R.INHERENTE
17","R. INHERENTE",(IF(BA37="R.RESIDUAL
17","R. RESIDUAL"," ")))),"",(IF(S37="R.INHERENTE
17","R. INHERENTE",(IF(BA37="R.RESIDUAL
17","R. RESIDUAL"," ")))))</f>
        <v xml:space="preserve"> </v>
      </c>
      <c r="BJ40" s="709" t="str">
        <f>IF(ISERROR(IF(S37="R.INHERENTE
22","R. INHERENTE",(IF(BA37="R.RESIDUAL
22","R. RESIDUAL"," ")))),"",(IF(S37="R.INHERENTE
22","R. INHERENTE",(IF(BA37="R.RESIDUAL
22","R. RESIDUAL"," ")))))</f>
        <v xml:space="preserve"> </v>
      </c>
      <c r="BK40" s="122"/>
      <c r="BL40" s="1836"/>
      <c r="BM40" s="1829"/>
      <c r="BN40" s="1684"/>
      <c r="BO40" s="1684"/>
      <c r="BP40" s="1684"/>
      <c r="BQ40" s="1833"/>
      <c r="BR40" s="162"/>
      <c r="BS40" s="1801"/>
      <c r="BT40" s="1597"/>
      <c r="BU40" s="1679"/>
      <c r="BV40" s="163"/>
      <c r="BW40" s="1681"/>
      <c r="BX40" s="1577"/>
      <c r="BY40" s="1577"/>
      <c r="BZ40" s="1577"/>
      <c r="CA40" s="1577"/>
      <c r="CB40" s="1577"/>
      <c r="CC40" s="1577"/>
      <c r="CD40" s="1577"/>
      <c r="CE40" s="207"/>
      <c r="CF40" s="207"/>
      <c r="CG40" s="207"/>
      <c r="CH40" s="207"/>
      <c r="CI40" s="1577"/>
      <c r="CJ40" s="1577"/>
      <c r="CK40" s="1577"/>
      <c r="CL40" s="1577"/>
      <c r="CM40" s="1577"/>
      <c r="CN40" s="1577"/>
      <c r="CO40" s="1577"/>
      <c r="CP40" s="1577"/>
      <c r="CQ40" s="1609"/>
      <c r="CR40" s="164"/>
      <c r="CS40" s="1677"/>
      <c r="CT40" s="1577"/>
      <c r="CU40" s="1577"/>
      <c r="CV40" s="1577"/>
      <c r="CW40" s="1606"/>
      <c r="CX40" s="1606"/>
      <c r="CY40" s="1606"/>
      <c r="CZ40" s="1606"/>
      <c r="DA40" s="1577"/>
      <c r="DB40" s="1577"/>
      <c r="DC40" s="1577"/>
      <c r="DD40" s="1577"/>
      <c r="DE40" s="207"/>
      <c r="DF40" s="207"/>
      <c r="DG40" s="207"/>
      <c r="DH40" s="207"/>
      <c r="DI40" s="1577"/>
      <c r="DJ40" s="1577"/>
      <c r="DK40" s="1577"/>
      <c r="DL40" s="1577"/>
      <c r="DM40" s="1577"/>
      <c r="DN40" s="1577"/>
      <c r="DO40" s="1577"/>
      <c r="DP40" s="1577"/>
      <c r="DQ40" s="1600"/>
      <c r="DR40" s="165"/>
      <c r="DS40" s="710"/>
      <c r="DT40" s="711"/>
      <c r="DU40" s="711"/>
      <c r="DV40" s="712"/>
    </row>
    <row r="41" spans="1:126" ht="69" customHeight="1" thickBot="1">
      <c r="A41" s="100"/>
      <c r="B41" s="1727"/>
      <c r="C41" s="1699"/>
      <c r="D41" s="1699"/>
      <c r="E41" s="1699"/>
      <c r="F41" s="1671"/>
      <c r="G41" s="1806"/>
      <c r="H41" s="171"/>
      <c r="I41" s="149"/>
      <c r="J41" s="1809"/>
      <c r="K41" s="1812"/>
      <c r="L41" s="1827"/>
      <c r="M41" s="150"/>
      <c r="N41" s="1650"/>
      <c r="O41" s="1653"/>
      <c r="P41" s="1656"/>
      <c r="Q41" s="1629"/>
      <c r="R41" s="1632"/>
      <c r="S41" s="1635"/>
      <c r="T41" s="151"/>
      <c r="U41" s="172"/>
      <c r="V41" s="173"/>
      <c r="W41" s="1638"/>
      <c r="X41" s="1622"/>
      <c r="Y41" s="1622"/>
      <c r="Z41" s="1622"/>
      <c r="AA41" s="1622"/>
      <c r="AB41" s="1622"/>
      <c r="AC41" s="1622"/>
      <c r="AD41" s="1622"/>
      <c r="AE41" s="1622"/>
      <c r="AF41" s="1622"/>
      <c r="AG41" s="1622"/>
      <c r="AH41" s="210">
        <f t="shared" si="24"/>
        <v>0</v>
      </c>
      <c r="AI41" s="208"/>
      <c r="AJ41" s="1617"/>
      <c r="AK41" s="1698"/>
      <c r="AL41" s="1698"/>
      <c r="AM41" s="1699"/>
      <c r="AN41" s="1699"/>
      <c r="AO41" s="1698"/>
      <c r="AP41" s="1698"/>
      <c r="AQ41" s="176"/>
      <c r="AR41" s="177"/>
      <c r="AS41" s="178"/>
      <c r="AT41" s="179"/>
      <c r="AU41" s="180"/>
      <c r="AV41" s="114"/>
      <c r="AW41" s="1760"/>
      <c r="AX41" s="1688"/>
      <c r="AY41" s="1691"/>
      <c r="AZ41" s="1688"/>
      <c r="BA41" s="1694"/>
      <c r="BB41" s="1595"/>
      <c r="BC41" s="169"/>
      <c r="BD41" s="170"/>
      <c r="BE41" s="181">
        <v>0.2</v>
      </c>
      <c r="BF41" s="182" t="str">
        <f>IF(ISERROR(IF(S37="R.INHERENTE
1","R. INHERENTE",(IF(BA37="R.RESIDUAL
1","R. RESIDUAL"," ")))),"",(IF(S37="R.INHERENTE
1","R. INHERENTE",(IF(BA37="R.RESIDUAL
1","R. RESIDUAL"," ")))))</f>
        <v xml:space="preserve"> </v>
      </c>
      <c r="BG41" s="183" t="str">
        <f>IF(ISERROR(IF(S37="R.INHERENTE
6","R. INHERENTE",(IF(BA37="R.RESIDUAL
6","R. RESIDUAL"," ")))),"",(IF(S37="R.INHERENTE
6","R. INHERENTE",(IF(BA37="R.RESIDUAL
6","R. RESIDUAL"," ")))))</f>
        <v xml:space="preserve"> </v>
      </c>
      <c r="BH41" s="184" t="str">
        <f>IF(ISERROR(IF(S37="R.INHERENTE
11","R. INHERENTE",(IF(BA37="R.RESIDUAL
11","R. RESIDUAL"," ")))),"",(IF(S37="R.INHERENTE
11","R. INHERENTE",(IF(BA37="R.RESIDUAL
11","R. RESIDUAL"," ")))))</f>
        <v xml:space="preserve"> </v>
      </c>
      <c r="BI41" s="185" t="str">
        <f>IF(ISERROR(IF(S37="R.INHERENTE
16","R. INHERENTE",(IF(BA37="R.RESIDUAL
16","R. RESIDUAL"," ")))),"",(IF(S37="R.INHERENTE
16","R. INHERENTE",(IF(BA37="R.RESIDUAL
16","R. RESIDUAL"," ")))))</f>
        <v xml:space="preserve"> </v>
      </c>
      <c r="BJ41" s="186" t="str">
        <f>IF(ISERROR(IF(S37="R.INHERENTE
21","R. INHERENTE",(IF(BA37="R.RESIDUAL
21","R. RESIDUAL"," ")))),"",(IF(S37="R.INHERENTE
21","R. INHERENTE",(IF(BA37="R.RESIDUAL
21","R. RESIDUAL"," ")))))</f>
        <v xml:space="preserve"> </v>
      </c>
      <c r="BK41" s="122"/>
      <c r="BL41" s="1837"/>
      <c r="BM41" s="1830"/>
      <c r="BN41" s="1685"/>
      <c r="BO41" s="1685"/>
      <c r="BP41" s="1685"/>
      <c r="BQ41" s="1834"/>
      <c r="BR41" s="162"/>
      <c r="BS41" s="1802"/>
      <c r="BT41" s="1598"/>
      <c r="BU41" s="1680"/>
      <c r="BV41" s="163"/>
      <c r="BW41" s="1682"/>
      <c r="BX41" s="1580"/>
      <c r="BY41" s="1580"/>
      <c r="BZ41" s="1580"/>
      <c r="CA41" s="1580"/>
      <c r="CB41" s="1580"/>
      <c r="CC41" s="1580"/>
      <c r="CD41" s="1580"/>
      <c r="CE41" s="211"/>
      <c r="CF41" s="211"/>
      <c r="CG41" s="211"/>
      <c r="CH41" s="211"/>
      <c r="CI41" s="1580"/>
      <c r="CJ41" s="1580"/>
      <c r="CK41" s="1580"/>
      <c r="CL41" s="1580"/>
      <c r="CM41" s="1580"/>
      <c r="CN41" s="1580"/>
      <c r="CO41" s="1580"/>
      <c r="CP41" s="1580"/>
      <c r="CQ41" s="1610"/>
      <c r="CR41" s="164"/>
      <c r="CS41" s="1678"/>
      <c r="CT41" s="1578"/>
      <c r="CU41" s="1578"/>
      <c r="CV41" s="1578"/>
      <c r="CW41" s="1607"/>
      <c r="CX41" s="1607"/>
      <c r="CY41" s="1607"/>
      <c r="CZ41" s="1607"/>
      <c r="DA41" s="1578"/>
      <c r="DB41" s="1578"/>
      <c r="DC41" s="1578"/>
      <c r="DD41" s="1578"/>
      <c r="DE41" s="212"/>
      <c r="DF41" s="212"/>
      <c r="DG41" s="212"/>
      <c r="DH41" s="212"/>
      <c r="DI41" s="1578"/>
      <c r="DJ41" s="1578"/>
      <c r="DK41" s="1578"/>
      <c r="DL41" s="1578"/>
      <c r="DM41" s="1578"/>
      <c r="DN41" s="1578"/>
      <c r="DO41" s="1578"/>
      <c r="DP41" s="1578"/>
      <c r="DQ41" s="1601"/>
      <c r="DR41" s="165"/>
      <c r="DS41" s="188"/>
      <c r="DT41" s="189"/>
      <c r="DU41" s="189"/>
      <c r="DV41" s="190"/>
    </row>
    <row r="42" spans="1:126" ht="19.5" customHeight="1" thickBot="1">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F42" s="192">
        <v>0.2</v>
      </c>
      <c r="BG42" s="193">
        <v>0.4</v>
      </c>
      <c r="BH42" s="193">
        <v>0.60000000000000009</v>
      </c>
      <c r="BI42" s="193">
        <v>0.8</v>
      </c>
      <c r="BJ42" s="193">
        <v>1</v>
      </c>
    </row>
    <row r="43" spans="1:126" s="100" customFormat="1" ht="94.5" customHeight="1">
      <c r="B43" s="1725">
        <v>5</v>
      </c>
      <c r="C43" s="1728" t="s">
        <v>1065</v>
      </c>
      <c r="D43" s="1728" t="s">
        <v>1066</v>
      </c>
      <c r="E43" s="1728" t="s">
        <v>971</v>
      </c>
      <c r="F43" s="1669" t="s">
        <v>972</v>
      </c>
      <c r="G43" s="1804" t="s">
        <v>1067</v>
      </c>
      <c r="H43" s="194" t="s">
        <v>1068</v>
      </c>
      <c r="I43" s="195" t="s">
        <v>975</v>
      </c>
      <c r="J43" s="1807" t="str">
        <f>IF(F43="","",(CONCATENATE("Posibilidad de afectación ",F43," ",G43," ",H43," ",H44," ",H45," ",H46," ",H47)))</f>
        <v xml:space="preserve">Posibilidad de afectación Económica y Reputacional  por uso indebido de los conceptos sanitarios, debido a la falta de adherencia al plan anticorrupción de la Institución, de igual forma al no respeto por los dineros públicos, dificultad en la supervisión del trabajo en campo al 100% del personal que desarrolla acciones extramurales y el ofrecimiento de dadivas o contraprestaciones por conceptos sanitarios favorables por parte de los propietarios a funcionarios del PSPIC. </v>
      </c>
      <c r="K43" s="1810" t="s">
        <v>1069</v>
      </c>
      <c r="L43" s="1797" t="s">
        <v>977</v>
      </c>
      <c r="M43" s="150"/>
      <c r="N43" s="1648" t="s">
        <v>1051</v>
      </c>
      <c r="O43" s="1651">
        <f>IF(ISERROR(VLOOKUP($N43,[5]Listas!$E$20:$F$24,2,FALSE)),"",(VLOOKUP($N43,[5]Listas!$E$20:$F$24,2,FALSE)))</f>
        <v>1</v>
      </c>
      <c r="P43" s="1654" t="str">
        <f>IF(ISERROR(VLOOKUP($O43,[5]Listas!$E$3:$F$7,2,FALSE)),"",(VLOOKUP($O43,[5]Listas!$E$3:$F$7,2,FALSE)))</f>
        <v>MUY ALTA 
Se espera que el evento ocurra en la mayoría de las circunstancias.</v>
      </c>
      <c r="Q43" s="1627" t="s">
        <v>979</v>
      </c>
      <c r="R43" s="1630">
        <f>IF(ISERROR(VLOOKUP($Q43,[5]Listas!$E$28:$F$35,2,FALSE)),"",(VLOOKUP($Q43,[5]Listas!$E$28:$F$35,2,FALSE)))</f>
        <v>1</v>
      </c>
      <c r="S43" s="1633" t="str">
        <f t="shared" ref="S43" si="25">IF(O43="","",(CONCATENATE("R.INHERENTE
",(IF(AND($O43=0.2,$R43=0.2),1,(IF(AND($O43=0.2,$R43=0.4),6,(IF(AND($O43=0.2,$R43=0.6),11,(IF(AND($O43=0.2,$R43=0.8),16,(IF(AND($O43=0.2,$R43=1),21,(IF(AND($O43=0.4,$R43=0.2),2,(IF(AND($O43=0.4,$R43=0.4),7,(IF(AND($O43=0.4,$R43=0.6),12,(IF(AND($O43=0.4,$R43=0.8),17,(IF(AND($O43=0.4,$R43=1),22,(IF(AND($O43=0.6,$R43=0.2),3,(IF(AND($O43=0.6,$R43=0.4),8,(IF(AND($O43=0.6,$R43=0.6),13,(IF(AND($O43=0.6,$R43=0.8),18,(IF(AND($O43=0.6,$R43=1),23,(IF(AND($O43=0.8,$R43=0.2),4,(IF(AND($O43=0.8,$R43=0.4),9,(IF(AND($O43=0.8,$R43=0.6),14,(IF(AND($O43=0.8,$R43=0.8),19,(IF(AND($O43=0.8,$R43=1),24,(IF(AND($O43=1,$R43=0.2),5,(IF(AND($O43=1,$R43=0.4),10,(IF(AND($O43=1,$R43=0.6),15,(IF(AND($O43=1,$R43=0.8),20,(IF(AND($O43=1,$R43=1),25,"")))))))))))))))))))))))))))))))))))))))))))))))))))))</f>
        <v>R.INHERENTE
25</v>
      </c>
      <c r="T43" s="151">
        <f>+VLOOKUP($S43,[5]Listas!$D$112:$E$136,2,FALSE)</f>
        <v>25</v>
      </c>
      <c r="U43" s="213" t="s">
        <v>1070</v>
      </c>
      <c r="V43" s="196" t="s">
        <v>981</v>
      </c>
      <c r="W43" s="1636" t="s">
        <v>367</v>
      </c>
      <c r="X43" s="1614">
        <v>25</v>
      </c>
      <c r="Y43" s="1614"/>
      <c r="Z43" s="1614"/>
      <c r="AA43" s="1614"/>
      <c r="AB43" s="1614"/>
      <c r="AC43" s="1614"/>
      <c r="AD43" s="1614">
        <v>0</v>
      </c>
      <c r="AE43" s="1614"/>
      <c r="AF43" s="1614">
        <v>15</v>
      </c>
      <c r="AG43" s="1614"/>
      <c r="AH43" s="214">
        <f t="shared" ref="AH43:AH47" si="26">X43+Z43+AB43+AD43+AF43</f>
        <v>40</v>
      </c>
      <c r="AI43" s="215">
        <v>0.6</v>
      </c>
      <c r="AJ43" s="1762">
        <f>R43</f>
        <v>1</v>
      </c>
      <c r="AK43" s="1732" t="s">
        <v>949</v>
      </c>
      <c r="AL43" s="1732"/>
      <c r="AM43" s="1728" t="s">
        <v>1053</v>
      </c>
      <c r="AN43" s="1728"/>
      <c r="AO43" s="1732" t="s">
        <v>949</v>
      </c>
      <c r="AP43" s="1732"/>
      <c r="AQ43" s="216" t="s">
        <v>1071</v>
      </c>
      <c r="AR43" s="217" t="s">
        <v>172</v>
      </c>
      <c r="AS43" s="218" t="s">
        <v>1072</v>
      </c>
      <c r="AT43" s="219" t="s">
        <v>1073</v>
      </c>
      <c r="AU43" s="220" t="s">
        <v>1074</v>
      </c>
      <c r="AV43" s="156">
        <f>+(IF(AND($AW43&gt;0,$AW43&lt;=0.2),0.2,(IF(AND($AW43&gt;0.2,$AW43&lt;=0.4),0.4,(IF(AND($AW43&gt;0.4,$AW43&lt;=0.6),0.6,(IF(AND($AW43&gt;0.6,$AW43&lt;=0.8),0.8,(IF($AW43&gt;0.8,1,""))))))))))</f>
        <v>0.4</v>
      </c>
      <c r="AW43" s="1758">
        <f>+MIN(AI43:AI47)</f>
        <v>0.29399999999999998</v>
      </c>
      <c r="AX43" s="1686" t="str">
        <f t="shared" ref="AX43" si="27">+(IF($AV43=0.2,"MUY BAJA",(IF($AV43=0.4,"BAJA",(IF($AV43=0.6,"MEDIA",(IF($AV43=0.8,"ALTA",(IF($AV43=1,"MUY ALTA",""))))))))))</f>
        <v>BAJA</v>
      </c>
      <c r="AY43" s="1689">
        <f>+MIN(AJ43:AJ47)</f>
        <v>1</v>
      </c>
      <c r="AZ43" s="1686" t="str">
        <f t="shared" ref="AZ43" si="28">+(IF($BC43=0.2,"MUY BAJA",(IF($BC43=0.4,"BAJA",(IF($BC43=0.6,"MEDIA",(IF($BC43=0.8,"ALTA",(IF($BC43=1,"MUY ALTA",""))))))))))</f>
        <v>MUY ALTA</v>
      </c>
      <c r="BA43" s="1692" t="str">
        <f t="shared" ref="BA43" si="29">IF($AV43="","",(CONCATENATE("R.RESIDUAL
",(IF(AND($AV43=0.2,$BC43=0.2),1,(IF(AND($AV43=0.2,$BC43=0.4),6,(IF(AND($AV43=0.2,$BC43=0.6),11,(IF(AND($AV43=0.2,$BC43=0.8),16,(IF(AND($AV43=0.2,$BC43=1),21,(IF(AND($AV43=0.4,$BC43=0.2),2,(IF(AND($AV43=0.4,$BC43=0.4),7,(IF(AND($AV43=0.4,$BC43=0.6),12,(IF(AND($AV43=0.4,$BC43=0.8),17,(IF(AND($AV43=0.4,$BC43=1),22,(IF(AND($AV43=0.6,$BC43=0.2),3,(IF(AND($AV43=0.6,$BC43=0.4),8,(IF(AND($AV43=0.6,$BC43=0.6),13,(IF(AND($AV43=0.6,$BC43=0.8),18,(IF(AND($AV43=0.6,$BC43=1),23,(IF(AND($AV43=0.8,$BC43=0.2),4,(IF(AND($AV43=0.8,$BC43=0.4),9,(IF(AND($AV43=0.8,$BC43=0.6),14,(IF(AND($AV43=0.8,$BC43=0.8),19,(IF(AND($AV43=0.8,$BC43=1),24,(IF(AND($AV43=1,$BC43=0.2),5,(IF(AND($AV43=1,$BC43=0.4),10,(IF(AND($AV43=1,$BC43=0.6),15,(IF(AND($AV43=1,$BC43=0.8),20,(IF(AND($AV43=1,$BC43=1),25,"")))))))))))))))))))))))))))))))))))))))))))))))))))))</f>
        <v>R.RESIDUAL
22</v>
      </c>
      <c r="BB43" s="1593" t="s">
        <v>988</v>
      </c>
      <c r="BC43" s="156">
        <f>+(IF(AND($AY43&gt;0,$AY43&lt;=0.2),0.2,(IF(AND($AY43&gt;0.2,$AY43&lt;=0.4),0.4,(IF(AND($AY43&gt;0.4,$AY43&lt;=0.6),0.6,(IF(AND($AY43&gt;0.6,$AY43&lt;=0.8),0.8,(IF($AY43&gt;0.8,1,""))))))))))</f>
        <v>1</v>
      </c>
      <c r="BD43" s="114">
        <f>+VLOOKUP($BA43,[5]Listas!$F$112:$G$136,2,FALSE)</f>
        <v>22</v>
      </c>
      <c r="BE43" s="157">
        <v>1</v>
      </c>
      <c r="BF43" s="158" t="str">
        <f>IF(ISERROR(IF(S43="R.INHERENTE
5","R. INHERENTE",(IF(BA43="R.RESIDUAL
5","R. RESIDUAL"," ")))),"",(IF(S43="R.INHERENTE
5","R. INHERENTE",(IF(BA43="R.RESIDUAL
5","R. RESIDUAL"," ")))))</f>
        <v xml:space="preserve"> </v>
      </c>
      <c r="BG43" s="159" t="str">
        <f>IF(ISERROR(IF(S43="R.INHERENTE
10","R. INHERENTE",(IF(BA43="R.RESIDUAL
10","R. RESIDUAL"," ")))),"",(IF(S43="R.INHERENTE
10","R. INHERENTE",(IF(BA43="R.RESIDUAL
10","R. RESIDUAL"," ")))))</f>
        <v xml:space="preserve"> </v>
      </c>
      <c r="BH43" s="160" t="str">
        <f>IF(ISERROR(IF(S43="R.INHERENTE
15","R. INHERENTE",(IF(BA43="R.RESIDUAL
15","R. RESIDUAL"," ")))),"",(IF(S43="R.INHERENTE
15","R. INHERENTE",(IF(BA43="R.RESIDUAL
15","R. RESIDUAL"," ")))))</f>
        <v xml:space="preserve"> </v>
      </c>
      <c r="BI43" s="160" t="str">
        <f>IF(ISERROR(IF(S43="R.INHERENTE
20","R. INHERENTE",(IF(BA43="R.RESIDUAL
20","R. RESIDUAL"," ")))),"",(IF(S43="R.INHERENTE
20","R. INHERENTE",(IF(BA43="R.RESIDUAL
20","R. RESIDUAL"," ")))))</f>
        <v xml:space="preserve"> </v>
      </c>
      <c r="BJ43" s="161" t="str">
        <f>IF(ISERROR(IF(S43="R.INHERENTE
25","R. INHERENTE",(IF(BA43="R.RESIDUAL
25","R. RESIDUAL"," ")))),"",(IF(S43="R.INHERENTE
25","R. INHERENTE",(IF(BA43="R.RESIDUAL
25","R. RESIDUAL"," ")))))</f>
        <v>R. INHERENTE</v>
      </c>
      <c r="BK43" s="122"/>
      <c r="BL43" s="1695"/>
      <c r="BM43" s="1683"/>
      <c r="BN43" s="1683"/>
      <c r="BO43" s="1683"/>
      <c r="BP43" s="1683"/>
      <c r="BQ43" s="1581"/>
      <c r="BR43" s="162"/>
      <c r="BS43" s="1800" t="s">
        <v>1075</v>
      </c>
      <c r="BT43" s="1596" t="s">
        <v>1076</v>
      </c>
      <c r="BU43" s="1587" t="s">
        <v>1077</v>
      </c>
      <c r="BV43" s="163"/>
      <c r="BW43" s="1590"/>
      <c r="BX43" s="1579"/>
      <c r="BY43" s="1579"/>
      <c r="BZ43" s="1579"/>
      <c r="CA43" s="1579"/>
      <c r="CB43" s="1579"/>
      <c r="CC43" s="1579"/>
      <c r="CD43" s="1579"/>
      <c r="CE43" s="1579"/>
      <c r="CF43" s="1579"/>
      <c r="CG43" s="1579"/>
      <c r="CH43" s="1579"/>
      <c r="CI43" s="1579"/>
      <c r="CJ43" s="1579"/>
      <c r="CK43" s="1579"/>
      <c r="CL43" s="1579"/>
      <c r="CM43" s="1579"/>
      <c r="CN43" s="1579"/>
      <c r="CO43" s="1579"/>
      <c r="CP43" s="1579"/>
      <c r="CQ43" s="1608"/>
      <c r="CR43" s="164"/>
      <c r="CS43" s="1817"/>
      <c r="CT43" s="1605"/>
      <c r="CU43" s="1605"/>
      <c r="CV43" s="1605"/>
      <c r="CW43" s="1605"/>
      <c r="CX43" s="1605"/>
      <c r="CY43" s="1605"/>
      <c r="CZ43" s="1605"/>
      <c r="DA43" s="1605"/>
      <c r="DB43" s="1605"/>
      <c r="DC43" s="1605"/>
      <c r="DD43" s="1605"/>
      <c r="DE43" s="1605"/>
      <c r="DF43" s="1605"/>
      <c r="DG43" s="1605"/>
      <c r="DH43" s="1605"/>
      <c r="DI43" s="1605"/>
      <c r="DJ43" s="1605"/>
      <c r="DK43" s="1605"/>
      <c r="DL43" s="1605"/>
      <c r="DM43" s="1605"/>
      <c r="DN43" s="1605"/>
      <c r="DO43" s="1605"/>
      <c r="DP43" s="1605"/>
      <c r="DQ43" s="1820"/>
      <c r="DR43" s="165"/>
      <c r="DS43" s="166"/>
      <c r="DT43" s="167"/>
      <c r="DU43" s="167"/>
      <c r="DV43" s="168"/>
    </row>
    <row r="44" spans="1:126" s="100" customFormat="1" ht="81" customHeight="1">
      <c r="B44" s="1726"/>
      <c r="C44" s="1676"/>
      <c r="D44" s="1676"/>
      <c r="E44" s="1676"/>
      <c r="F44" s="1670"/>
      <c r="G44" s="1805"/>
      <c r="H44" s="697" t="s">
        <v>1078</v>
      </c>
      <c r="I44" s="149" t="s">
        <v>975</v>
      </c>
      <c r="J44" s="1808"/>
      <c r="K44" s="1811"/>
      <c r="L44" s="1798"/>
      <c r="M44" s="150"/>
      <c r="N44" s="1649"/>
      <c r="O44" s="1652"/>
      <c r="P44" s="1655"/>
      <c r="Q44" s="1628"/>
      <c r="R44" s="1631"/>
      <c r="S44" s="1634"/>
      <c r="T44" s="151"/>
      <c r="U44" s="698" t="s">
        <v>1079</v>
      </c>
      <c r="V44" s="703" t="s">
        <v>981</v>
      </c>
      <c r="W44" s="1637"/>
      <c r="X44" s="1602"/>
      <c r="Y44" s="1602"/>
      <c r="Z44" s="1602">
        <v>15</v>
      </c>
      <c r="AA44" s="1602"/>
      <c r="AB44" s="1602"/>
      <c r="AC44" s="1602"/>
      <c r="AD44" s="1602"/>
      <c r="AE44" s="1602"/>
      <c r="AF44" s="1602">
        <v>15</v>
      </c>
      <c r="AG44" s="1602"/>
      <c r="AH44" s="704">
        <f t="shared" si="26"/>
        <v>30</v>
      </c>
      <c r="AI44" s="154">
        <v>0.42</v>
      </c>
      <c r="AJ44" s="1763"/>
      <c r="AK44" s="1675" t="s">
        <v>949</v>
      </c>
      <c r="AL44" s="1675"/>
      <c r="AM44" s="1823" t="s">
        <v>1053</v>
      </c>
      <c r="AN44" s="1823"/>
      <c r="AO44" s="1824" t="s">
        <v>949</v>
      </c>
      <c r="AP44" s="1824"/>
      <c r="AQ44" s="699" t="s">
        <v>1080</v>
      </c>
      <c r="AR44" s="155" t="s">
        <v>172</v>
      </c>
      <c r="AS44" s="700" t="s">
        <v>1081</v>
      </c>
      <c r="AT44" s="225" t="s">
        <v>1073</v>
      </c>
      <c r="AU44" s="226" t="s">
        <v>1074</v>
      </c>
      <c r="AV44" s="114"/>
      <c r="AW44" s="1759"/>
      <c r="AX44" s="1687"/>
      <c r="AY44" s="1690"/>
      <c r="AZ44" s="1687"/>
      <c r="BA44" s="1693"/>
      <c r="BB44" s="1594"/>
      <c r="BC44" s="169"/>
      <c r="BD44" s="170"/>
      <c r="BE44" s="157">
        <v>0.8</v>
      </c>
      <c r="BF44" s="705" t="str">
        <f>IF(ISERROR(IF(S43="R.INHERENTE
4","R. INHERENTE",(IF(BA43="R.RESIDUAL
4","R. RESIDUAL"," ")))),"",(IF(S43="R.INHERENTE
4","R. INHERENTE",(IF(BA43="R.RESIDUAL
4","R. RESIDUAL"," ")))))</f>
        <v xml:space="preserve"> </v>
      </c>
      <c r="BG44" s="706" t="str">
        <f>IF(ISERROR(IF(S43="R.INHERENTE
9","R. INHERENTE",(IF(BA43="R.RESIDUAL
9","R. RESIDUAL"," ")))),"",(IF(S43="R.INHERENTE
9","R. INHERENTE",(IF(BA43="R.RESIDUAL
9","R. RESIDUAL"," ")))))</f>
        <v xml:space="preserve"> </v>
      </c>
      <c r="BH44" s="707" t="str">
        <f>IF(ISERROR(IF(S43="R.INHERENTE
14","R. INHERENTE",(IF(BA43="R.RESIDUAL
14","R. RESIDUAL"," ")))),"",(IF(S43="R.INHERENTE
14","R. INHERENTE",(IF(BA43="R.RESIDUAL
14","R. RESIDUAL"," ")))))</f>
        <v xml:space="preserve"> </v>
      </c>
      <c r="BI44" s="708" t="str">
        <f>IF(ISERROR(IF(S43="R.INHERENTE
19","R. INHERENTE",(IF(BA43="R.RESIDUAL
19","R. RESIDUAL"," ")))),"",(IF(S43="R.INHERENTE
19","R. INHERENTE",(IF(BA43="R.RESIDUAL
19","R. RESIDUAL"," ")))))</f>
        <v xml:space="preserve"> </v>
      </c>
      <c r="BJ44" s="709" t="str">
        <f>IF(ISERROR(IF(S43="R.INHERENTE
24","R. INHERENTE",(IF(BA43="R.RESIDUAL
24","R. RESIDUAL"," ")))),"",(IF(S43="R.INHERENTE
24","R. INHERENTE",(IF(BA43="R.RESIDUAL
24","R. RESIDUAL"," ")))))</f>
        <v xml:space="preserve"> </v>
      </c>
      <c r="BK44" s="122"/>
      <c r="BL44" s="1696"/>
      <c r="BM44" s="1684"/>
      <c r="BN44" s="1684"/>
      <c r="BO44" s="1684"/>
      <c r="BP44" s="1684"/>
      <c r="BQ44" s="1582"/>
      <c r="BR44" s="162"/>
      <c r="BS44" s="1801"/>
      <c r="BT44" s="1597"/>
      <c r="BU44" s="1679"/>
      <c r="BV44" s="163"/>
      <c r="BW44" s="1681"/>
      <c r="BX44" s="1577"/>
      <c r="BY44" s="1577"/>
      <c r="BZ44" s="1577"/>
      <c r="CA44" s="1577"/>
      <c r="CB44" s="1577"/>
      <c r="CC44" s="1577"/>
      <c r="CD44" s="1577"/>
      <c r="CE44" s="1577"/>
      <c r="CF44" s="1577"/>
      <c r="CG44" s="1577"/>
      <c r="CH44" s="1577"/>
      <c r="CI44" s="1577"/>
      <c r="CJ44" s="1577"/>
      <c r="CK44" s="1577"/>
      <c r="CL44" s="1577"/>
      <c r="CM44" s="1577"/>
      <c r="CN44" s="1577"/>
      <c r="CO44" s="1577"/>
      <c r="CP44" s="1577"/>
      <c r="CQ44" s="1609"/>
      <c r="CR44" s="164"/>
      <c r="CS44" s="1818"/>
      <c r="CT44" s="1606"/>
      <c r="CU44" s="1606"/>
      <c r="CV44" s="1606"/>
      <c r="CW44" s="1606"/>
      <c r="CX44" s="1606"/>
      <c r="CY44" s="1606"/>
      <c r="CZ44" s="1606"/>
      <c r="DA44" s="1606"/>
      <c r="DB44" s="1606"/>
      <c r="DC44" s="1606"/>
      <c r="DD44" s="1606"/>
      <c r="DE44" s="1606"/>
      <c r="DF44" s="1606"/>
      <c r="DG44" s="1606"/>
      <c r="DH44" s="1606"/>
      <c r="DI44" s="1606"/>
      <c r="DJ44" s="1606"/>
      <c r="DK44" s="1606"/>
      <c r="DL44" s="1606"/>
      <c r="DM44" s="1606"/>
      <c r="DN44" s="1606"/>
      <c r="DO44" s="1606"/>
      <c r="DP44" s="1606"/>
      <c r="DQ44" s="1821"/>
      <c r="DR44" s="165"/>
      <c r="DS44" s="710"/>
      <c r="DT44" s="711"/>
      <c r="DU44" s="711"/>
      <c r="DV44" s="712"/>
    </row>
    <row r="45" spans="1:126" s="100" customFormat="1" ht="102.75" customHeight="1" thickBot="1">
      <c r="B45" s="1726"/>
      <c r="C45" s="1676"/>
      <c r="D45" s="1676"/>
      <c r="E45" s="1676"/>
      <c r="F45" s="1670"/>
      <c r="G45" s="1805"/>
      <c r="H45" s="171" t="s">
        <v>1082</v>
      </c>
      <c r="I45" s="149" t="s">
        <v>975</v>
      </c>
      <c r="J45" s="1808"/>
      <c r="K45" s="1811"/>
      <c r="L45" s="1798"/>
      <c r="M45" s="150"/>
      <c r="N45" s="1649"/>
      <c r="O45" s="1652"/>
      <c r="P45" s="1655"/>
      <c r="Q45" s="1628"/>
      <c r="R45" s="1631"/>
      <c r="S45" s="1634"/>
      <c r="T45" s="151"/>
      <c r="U45" s="222" t="s">
        <v>1083</v>
      </c>
      <c r="V45" s="703" t="s">
        <v>981</v>
      </c>
      <c r="W45" s="1637"/>
      <c r="X45" s="1602"/>
      <c r="Y45" s="1602"/>
      <c r="Z45" s="1602">
        <v>15</v>
      </c>
      <c r="AA45" s="1602"/>
      <c r="AB45" s="1602"/>
      <c r="AC45" s="1602"/>
      <c r="AD45" s="1602"/>
      <c r="AE45" s="1602"/>
      <c r="AF45" s="1602">
        <v>15</v>
      </c>
      <c r="AG45" s="1602"/>
      <c r="AH45" s="704">
        <f t="shared" si="26"/>
        <v>30</v>
      </c>
      <c r="AI45" s="154">
        <v>0.29399999999999998</v>
      </c>
      <c r="AJ45" s="1763"/>
      <c r="AK45" s="1675" t="s">
        <v>949</v>
      </c>
      <c r="AL45" s="1675"/>
      <c r="AM45" s="1823" t="s">
        <v>1053</v>
      </c>
      <c r="AN45" s="1823"/>
      <c r="AO45" s="1824" t="s">
        <v>949</v>
      </c>
      <c r="AP45" s="1824"/>
      <c r="AQ45" s="699" t="s">
        <v>1084</v>
      </c>
      <c r="AR45" s="155" t="s">
        <v>1085</v>
      </c>
      <c r="AS45" s="700" t="s">
        <v>1086</v>
      </c>
      <c r="AT45" s="225" t="s">
        <v>1073</v>
      </c>
      <c r="AU45" s="226" t="s">
        <v>1074</v>
      </c>
      <c r="AV45" s="114"/>
      <c r="AW45" s="1759"/>
      <c r="AX45" s="1687"/>
      <c r="AY45" s="1690"/>
      <c r="AZ45" s="1687"/>
      <c r="BA45" s="1693"/>
      <c r="BB45" s="1594"/>
      <c r="BC45" s="169"/>
      <c r="BD45" s="170"/>
      <c r="BE45" s="157">
        <v>0.60000000000000009</v>
      </c>
      <c r="BF45" s="705" t="str">
        <f>IF(ISERROR(IF(S43="R.INHERENTE
3","R. INHERENTE",(IF(BA43="R.RESIDUAL
3","R. RESIDUAL"," ")))),"",(IF(S43="R.INHERENTE
3","R. INHERENTE",(IF(BA43="R.RESIDUAL
3","R. RESIDUAL"," ")))))</f>
        <v xml:space="preserve"> </v>
      </c>
      <c r="BG45" s="706" t="str">
        <f>IF(ISERROR(IF(S43="R.INHERENTE
8","R. INHERENTE",(IF(BA43="R.RESIDUAL
8","R. RESIDUAL"," ")))),"",(IF(S43="R.INHERENTE
8","R. INHERENTE",(IF(BA43="R.RESIDUAL
8","R. RESIDUAL"," ")))))</f>
        <v xml:space="preserve"> </v>
      </c>
      <c r="BH45" s="707" t="str">
        <f>IF(ISERROR(IF(S43="R.INHERENTE
13","R. INHERENTE",(IF(BA43="R.RESIDUAL
13","R. RESIDUAL"," ")))),"",(IF(S43="R.INHERENTE
13","R. INHERENTE",(IF(BA43="R.RESIDUAL
13","R. RESIDUAL"," ")))))</f>
        <v xml:space="preserve"> </v>
      </c>
      <c r="BI45" s="708" t="str">
        <f>IF(ISERROR(IF(S43="R.INHERENTE
18","R. INHERENTE",(IF(BA43="R.RESIDUAL
18","R. RESIDUAL"," ")))),"",(IF(S43="R.INHERENTE
18","R. INHERENTE",(IF(BA43="R.RESIDUAL
18","R. RESIDUAL"," ")))))</f>
        <v xml:space="preserve"> </v>
      </c>
      <c r="BJ45" s="709" t="str">
        <f>IF(ISERROR(IF(S43="R.INHERENTE
23","R. INHERENTE",(IF(BA43="R.RESIDUAL
23","R. RESIDUAL"," ")))),"",(IF(S43="R.INHERENTE
23","R. INHERENTE",(IF(BA43="R.RESIDUAL
23","R. RESIDUAL"," ")))))</f>
        <v xml:space="preserve"> </v>
      </c>
      <c r="BK45" s="122"/>
      <c r="BL45" s="1696"/>
      <c r="BM45" s="1684"/>
      <c r="BN45" s="1684"/>
      <c r="BO45" s="1684"/>
      <c r="BP45" s="1684"/>
      <c r="BQ45" s="1582"/>
      <c r="BR45" s="162"/>
      <c r="BS45" s="1801"/>
      <c r="BT45" s="1597"/>
      <c r="BU45" s="1679"/>
      <c r="BV45" s="163"/>
      <c r="BW45" s="1681"/>
      <c r="BX45" s="1577"/>
      <c r="BY45" s="1577"/>
      <c r="BZ45" s="1577"/>
      <c r="CA45" s="1577"/>
      <c r="CB45" s="1577"/>
      <c r="CC45" s="1577"/>
      <c r="CD45" s="1577"/>
      <c r="CE45" s="1577"/>
      <c r="CF45" s="1577"/>
      <c r="CG45" s="1577"/>
      <c r="CH45" s="1577"/>
      <c r="CI45" s="1577"/>
      <c r="CJ45" s="1577"/>
      <c r="CK45" s="1577"/>
      <c r="CL45" s="1577"/>
      <c r="CM45" s="1577"/>
      <c r="CN45" s="1577"/>
      <c r="CO45" s="1577"/>
      <c r="CP45" s="1577"/>
      <c r="CQ45" s="1609"/>
      <c r="CR45" s="164"/>
      <c r="CS45" s="1818"/>
      <c r="CT45" s="1606"/>
      <c r="CU45" s="1606"/>
      <c r="CV45" s="1606"/>
      <c r="CW45" s="1606"/>
      <c r="CX45" s="1606"/>
      <c r="CY45" s="1606"/>
      <c r="CZ45" s="1606"/>
      <c r="DA45" s="1606"/>
      <c r="DB45" s="1606"/>
      <c r="DC45" s="1606"/>
      <c r="DD45" s="1606"/>
      <c r="DE45" s="1606"/>
      <c r="DF45" s="1606"/>
      <c r="DG45" s="1606"/>
      <c r="DH45" s="1606"/>
      <c r="DI45" s="1606"/>
      <c r="DJ45" s="1606"/>
      <c r="DK45" s="1606"/>
      <c r="DL45" s="1606"/>
      <c r="DM45" s="1606"/>
      <c r="DN45" s="1606"/>
      <c r="DO45" s="1606"/>
      <c r="DP45" s="1606"/>
      <c r="DQ45" s="1821"/>
      <c r="DR45" s="165"/>
      <c r="DS45" s="710"/>
      <c r="DT45" s="711"/>
      <c r="DU45" s="711"/>
      <c r="DV45" s="712"/>
    </row>
    <row r="46" spans="1:126" s="100" customFormat="1" ht="81" customHeight="1">
      <c r="B46" s="1726"/>
      <c r="C46" s="1676"/>
      <c r="D46" s="1676"/>
      <c r="E46" s="1676"/>
      <c r="F46" s="1670"/>
      <c r="G46" s="1805"/>
      <c r="H46" s="697" t="s">
        <v>1087</v>
      </c>
      <c r="I46" s="149" t="s">
        <v>1064</v>
      </c>
      <c r="J46" s="1808"/>
      <c r="K46" s="1811"/>
      <c r="L46" s="1798"/>
      <c r="M46" s="150"/>
      <c r="N46" s="1649"/>
      <c r="O46" s="1652"/>
      <c r="P46" s="1655"/>
      <c r="Q46" s="1628"/>
      <c r="R46" s="1631"/>
      <c r="S46" s="1634"/>
      <c r="T46" s="151"/>
      <c r="U46" s="698"/>
      <c r="V46" s="703"/>
      <c r="W46" s="1637"/>
      <c r="X46" s="1602"/>
      <c r="Y46" s="1602"/>
      <c r="Z46" s="1602"/>
      <c r="AA46" s="1602"/>
      <c r="AB46" s="1602"/>
      <c r="AC46" s="1602"/>
      <c r="AD46" s="1602"/>
      <c r="AE46" s="1602"/>
      <c r="AF46" s="1602"/>
      <c r="AG46" s="1602"/>
      <c r="AH46" s="704">
        <f t="shared" si="26"/>
        <v>0</v>
      </c>
      <c r="AI46" s="154"/>
      <c r="AJ46" s="1763"/>
      <c r="AK46" s="1675"/>
      <c r="AL46" s="1675"/>
      <c r="AM46" s="1676"/>
      <c r="AN46" s="1676"/>
      <c r="AO46" s="1675"/>
      <c r="AP46" s="1675"/>
      <c r="AQ46" s="699"/>
      <c r="AR46" s="155"/>
      <c r="AS46" s="700"/>
      <c r="AT46" s="701"/>
      <c r="AU46" s="702"/>
      <c r="AV46" s="114"/>
      <c r="AW46" s="1759"/>
      <c r="AX46" s="1687"/>
      <c r="AY46" s="1690"/>
      <c r="AZ46" s="1687"/>
      <c r="BA46" s="1693"/>
      <c r="BB46" s="1594"/>
      <c r="BC46" s="169"/>
      <c r="BD46" s="170"/>
      <c r="BE46" s="157">
        <v>0.4</v>
      </c>
      <c r="BF46" s="705" t="str">
        <f>IF(ISERROR(IF(S43="R.INHERENTE
2","R. INHERENTE",(IF(BA43="R.RESIDUAL
2","R. RESIDUAL"," ")))),"",(IF(S43="R.INHERENTE
2","R. INHERENTE",(IF(BA43="R.RESIDUAL
2","R. RESIDUAL"," ")))))</f>
        <v xml:space="preserve"> </v>
      </c>
      <c r="BG46" s="706" t="str">
        <f>IF(ISERROR(IF(S43="R.INHERENTE
7","R. INHERENTE",(IF(BA43="R.RESIDUAL
7","R. RESIDUAL"," ")))),"",(IF(S43="R.INHERENTE
7","R. INHERENTE",(IF(BA43="R.RESIDUAL
7","R. RESIDUAL"," ")))))</f>
        <v xml:space="preserve"> </v>
      </c>
      <c r="BH46" s="713" t="str">
        <f>IF(ISERROR(IF(S43="R.INHERENTE
12","R. INHERENTE",(IF(BA43="R.RESIDUAL
12","R. RESIDUAL"," ")))),"",(IF(S43="R.INHERENTE
12","R. INHERENTE",(IF(BA43="R.RESIDUAL
12","R. RESIDUAL"," ")))))</f>
        <v xml:space="preserve"> </v>
      </c>
      <c r="BI46" s="707" t="str">
        <f>IF(ISERROR(IF(S43="R.INHERENTE
17","R. INHERENTE",(IF(BA43="R.RESIDUAL
17","R. RESIDUAL"," ")))),"",(IF(S43="R.INHERENTE
17","R. INHERENTE",(IF(BA43="R.RESIDUAL
17","R. RESIDUAL"," ")))))</f>
        <v xml:space="preserve"> </v>
      </c>
      <c r="BJ46" s="709" t="str">
        <f>IF(ISERROR(IF(S43="R.INHERENTE
22","R. INHERENTE",(IF(BA43="R.RESIDUAL
22","R. RESIDUAL"," ")))),"",(IF(S43="R.INHERENTE
22","R. INHERENTE",(IF(BA43="R.RESIDUAL
22","R. RESIDUAL"," ")))))</f>
        <v>R. RESIDUAL</v>
      </c>
      <c r="BK46" s="122"/>
      <c r="BL46" s="1696"/>
      <c r="BM46" s="1684"/>
      <c r="BN46" s="1684"/>
      <c r="BO46" s="1684"/>
      <c r="BP46" s="1684"/>
      <c r="BQ46" s="1582"/>
      <c r="BR46" s="162"/>
      <c r="BS46" s="1801"/>
      <c r="BT46" s="1597"/>
      <c r="BU46" s="1679"/>
      <c r="BV46" s="163"/>
      <c r="BW46" s="1681"/>
      <c r="BX46" s="1577"/>
      <c r="BY46" s="1577"/>
      <c r="BZ46" s="1577"/>
      <c r="CA46" s="1577"/>
      <c r="CB46" s="1577"/>
      <c r="CC46" s="1577"/>
      <c r="CD46" s="1577"/>
      <c r="CE46" s="1577"/>
      <c r="CF46" s="1577"/>
      <c r="CG46" s="1577"/>
      <c r="CH46" s="1577"/>
      <c r="CI46" s="1577"/>
      <c r="CJ46" s="1577"/>
      <c r="CK46" s="1577"/>
      <c r="CL46" s="1577"/>
      <c r="CM46" s="1577"/>
      <c r="CN46" s="1577"/>
      <c r="CO46" s="1577"/>
      <c r="CP46" s="1577"/>
      <c r="CQ46" s="1609"/>
      <c r="CR46" s="164"/>
      <c r="CS46" s="1818"/>
      <c r="CT46" s="1606"/>
      <c r="CU46" s="1606"/>
      <c r="CV46" s="1606"/>
      <c r="CW46" s="1606"/>
      <c r="CX46" s="1606"/>
      <c r="CY46" s="1606"/>
      <c r="CZ46" s="1606"/>
      <c r="DA46" s="1606"/>
      <c r="DB46" s="1606"/>
      <c r="DC46" s="1606"/>
      <c r="DD46" s="1606"/>
      <c r="DE46" s="1606"/>
      <c r="DF46" s="1606"/>
      <c r="DG46" s="1606"/>
      <c r="DH46" s="1606"/>
      <c r="DI46" s="1606"/>
      <c r="DJ46" s="1606"/>
      <c r="DK46" s="1606"/>
      <c r="DL46" s="1606"/>
      <c r="DM46" s="1606"/>
      <c r="DN46" s="1606"/>
      <c r="DO46" s="1606"/>
      <c r="DP46" s="1606"/>
      <c r="DQ46" s="1821"/>
      <c r="DR46" s="165"/>
      <c r="DS46" s="710"/>
      <c r="DT46" s="711"/>
      <c r="DU46" s="711"/>
      <c r="DV46" s="712"/>
    </row>
    <row r="47" spans="1:126" s="100" customFormat="1" ht="81" customHeight="1" thickBot="1">
      <c r="B47" s="1727"/>
      <c r="C47" s="1699"/>
      <c r="D47" s="1699"/>
      <c r="E47" s="1699"/>
      <c r="F47" s="1671"/>
      <c r="G47" s="1806"/>
      <c r="H47" s="171"/>
      <c r="I47" s="227"/>
      <c r="J47" s="1809"/>
      <c r="K47" s="1812"/>
      <c r="L47" s="1799"/>
      <c r="M47" s="150"/>
      <c r="N47" s="1650"/>
      <c r="O47" s="1653"/>
      <c r="P47" s="1656"/>
      <c r="Q47" s="1629"/>
      <c r="R47" s="1632"/>
      <c r="S47" s="1635"/>
      <c r="T47" s="151"/>
      <c r="U47" s="172"/>
      <c r="V47" s="173"/>
      <c r="W47" s="1638"/>
      <c r="X47" s="1622"/>
      <c r="Y47" s="1622"/>
      <c r="Z47" s="1622"/>
      <c r="AA47" s="1622"/>
      <c r="AB47" s="1622"/>
      <c r="AC47" s="1622"/>
      <c r="AD47" s="1622"/>
      <c r="AE47" s="1622"/>
      <c r="AF47" s="1622"/>
      <c r="AG47" s="1622"/>
      <c r="AH47" s="174">
        <f t="shared" si="26"/>
        <v>0</v>
      </c>
      <c r="AI47" s="175"/>
      <c r="AJ47" s="1764"/>
      <c r="AK47" s="1698"/>
      <c r="AL47" s="1698"/>
      <c r="AM47" s="1699"/>
      <c r="AN47" s="1699"/>
      <c r="AO47" s="1698"/>
      <c r="AP47" s="1698"/>
      <c r="AQ47" s="176"/>
      <c r="AR47" s="177"/>
      <c r="AS47" s="178"/>
      <c r="AT47" s="179"/>
      <c r="AU47" s="180"/>
      <c r="AV47" s="114"/>
      <c r="AW47" s="1760"/>
      <c r="AX47" s="1688"/>
      <c r="AY47" s="1691"/>
      <c r="AZ47" s="1688"/>
      <c r="BA47" s="1694"/>
      <c r="BB47" s="1595"/>
      <c r="BC47" s="169"/>
      <c r="BD47" s="170"/>
      <c r="BE47" s="181">
        <v>0.2</v>
      </c>
      <c r="BF47" s="182" t="str">
        <f>IF(ISERROR(IF(S43="R.INHERENTE
1","R. INHERENTE",(IF(BA43="R.RESIDUAL
1","R. RESIDUAL"," ")))),"",(IF(S43="R.INHERENTE
1","R. INHERENTE",(IF(BA43="R.RESIDUAL
1","R. RESIDUAL"," ")))))</f>
        <v xml:space="preserve"> </v>
      </c>
      <c r="BG47" s="183" t="str">
        <f>IF(ISERROR(IF(S43="R.INHERENTE
6","R. INHERENTE",(IF(BA43="R.RESIDUAL
6","R. RESIDUAL"," ")))),"",(IF(S43="R.INHERENTE
6","R. INHERENTE",(IF(BA43="R.RESIDUAL
6","R. RESIDUAL"," ")))))</f>
        <v xml:space="preserve"> </v>
      </c>
      <c r="BH47" s="184" t="str">
        <f>IF(ISERROR(IF(S43="R.INHERENTE
11","R. INHERENTE",(IF(BA43="R.RESIDUAL
11","R. RESIDUAL"," ")))),"",(IF(S43="R.INHERENTE
11","R. INHERENTE",(IF(BA43="R.RESIDUAL
11","R. RESIDUAL"," ")))))</f>
        <v xml:space="preserve"> </v>
      </c>
      <c r="BI47" s="185" t="str">
        <f>IF(ISERROR(IF(S43="R.INHERENTE
16","R. INHERENTE",(IF(BA43="R.RESIDUAL
16","R. RESIDUAL"," ")))),"",(IF(S43="R.INHERENTE
16","R. INHERENTE",(IF(BA43="R.RESIDUAL
16","R. RESIDUAL"," ")))))</f>
        <v xml:space="preserve"> </v>
      </c>
      <c r="BJ47" s="186" t="str">
        <f>IF(ISERROR(IF(S43="R.INHERENTE
21","R. INHERENTE",(IF(BA43="R.RESIDUAL
21","R. RESIDUAL"," ")))),"",(IF(S43="R.INHERENTE
21","R. INHERENTE",(IF(BA43="R.RESIDUAL
21","R. RESIDUAL"," ")))))</f>
        <v xml:space="preserve"> </v>
      </c>
      <c r="BK47" s="122"/>
      <c r="BL47" s="1697"/>
      <c r="BM47" s="1685"/>
      <c r="BN47" s="1685"/>
      <c r="BO47" s="1685"/>
      <c r="BP47" s="1685"/>
      <c r="BQ47" s="1583"/>
      <c r="BR47" s="187"/>
      <c r="BS47" s="1802"/>
      <c r="BT47" s="1598"/>
      <c r="BU47" s="1680"/>
      <c r="BV47" s="163"/>
      <c r="BW47" s="1682"/>
      <c r="BX47" s="1580"/>
      <c r="BY47" s="1580"/>
      <c r="BZ47" s="1580"/>
      <c r="CA47" s="1580"/>
      <c r="CB47" s="1580"/>
      <c r="CC47" s="1580"/>
      <c r="CD47" s="1580"/>
      <c r="CE47" s="1580"/>
      <c r="CF47" s="1580"/>
      <c r="CG47" s="1580"/>
      <c r="CH47" s="1580"/>
      <c r="CI47" s="1580"/>
      <c r="CJ47" s="1580"/>
      <c r="CK47" s="1580"/>
      <c r="CL47" s="1580"/>
      <c r="CM47" s="1580"/>
      <c r="CN47" s="1580"/>
      <c r="CO47" s="1580"/>
      <c r="CP47" s="1580"/>
      <c r="CQ47" s="1610"/>
      <c r="CR47" s="164"/>
      <c r="CS47" s="1819"/>
      <c r="CT47" s="1607"/>
      <c r="CU47" s="1607"/>
      <c r="CV47" s="1607"/>
      <c r="CW47" s="1607"/>
      <c r="CX47" s="1607"/>
      <c r="CY47" s="1607"/>
      <c r="CZ47" s="1607"/>
      <c r="DA47" s="1607"/>
      <c r="DB47" s="1607"/>
      <c r="DC47" s="1607"/>
      <c r="DD47" s="1607"/>
      <c r="DE47" s="1607"/>
      <c r="DF47" s="1607"/>
      <c r="DG47" s="1607"/>
      <c r="DH47" s="1607"/>
      <c r="DI47" s="1607"/>
      <c r="DJ47" s="1607"/>
      <c r="DK47" s="1607"/>
      <c r="DL47" s="1607"/>
      <c r="DM47" s="1607"/>
      <c r="DN47" s="1607"/>
      <c r="DO47" s="1607"/>
      <c r="DP47" s="1607"/>
      <c r="DQ47" s="1822"/>
      <c r="DR47" s="165"/>
      <c r="DS47" s="188"/>
      <c r="DT47" s="189"/>
      <c r="DU47" s="189"/>
      <c r="DV47" s="190"/>
    </row>
    <row r="48" spans="1:126" ht="18.75" customHeight="1" thickBot="1">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F48" s="192">
        <v>0.2</v>
      </c>
      <c r="BG48" s="193">
        <v>0.4</v>
      </c>
      <c r="BH48" s="193">
        <v>0.60000000000000009</v>
      </c>
      <c r="BI48" s="193">
        <v>0.8</v>
      </c>
      <c r="BJ48" s="193">
        <v>1</v>
      </c>
    </row>
    <row r="49" spans="1:126" s="102" customFormat="1" ht="56.25" customHeight="1" thickBot="1">
      <c r="B49" s="1725">
        <v>6</v>
      </c>
      <c r="C49" s="1728" t="s">
        <v>1088</v>
      </c>
      <c r="D49" s="1728" t="s">
        <v>1089</v>
      </c>
      <c r="E49" s="1728" t="s">
        <v>971</v>
      </c>
      <c r="F49" s="1669" t="s">
        <v>972</v>
      </c>
      <c r="G49" s="1804" t="s">
        <v>1090</v>
      </c>
      <c r="H49" s="194" t="s">
        <v>1091</v>
      </c>
      <c r="I49" s="195" t="s">
        <v>975</v>
      </c>
      <c r="J49" s="1807" t="str">
        <f>IF(F49="","",(CONCATENATE("Posibilidad de afectación ",F49," ",G49," ",H49," ",H50," ",H51," ",H52," ",H53)))</f>
        <v xml:space="preserve">Posibilidad de afectación Económica y Reputacional  por omitir la realización transaccional de manera electrónica de cualquier proceso contractual de la Subred, debido a la falta de control de los procesos realizados transaccionalmente por la plataforma SECOP II . y al desconocimiento de las plataformas administradas por Colombia Compra Eficiente   </v>
      </c>
      <c r="K49" s="1810" t="s">
        <v>1069</v>
      </c>
      <c r="L49" s="1797" t="s">
        <v>977</v>
      </c>
      <c r="M49" s="151"/>
      <c r="N49" s="1648" t="s">
        <v>1051</v>
      </c>
      <c r="O49" s="1651">
        <f>IF(ISERROR(VLOOKUP($N49,[6]Listas!$E$20:$F$24,2,FALSE)),"",(VLOOKUP($N49,[6]Listas!$E$20:$F$24,2,FALSE)))</f>
        <v>1</v>
      </c>
      <c r="P49" s="1654" t="str">
        <f>IF(ISERROR(VLOOKUP($O49,[6]Listas!$E$3:$F$7,2,FALSE)),"",(VLOOKUP($O49,[6]Listas!$E$3:$F$7,2,FALSE)))</f>
        <v>MUY ALTA 
Se espera que el evento ocurra en la mayoría de las circunstancias.</v>
      </c>
      <c r="Q49" s="1627" t="s">
        <v>1032</v>
      </c>
      <c r="R49" s="1630">
        <f>IF(ISERROR(VLOOKUP($Q49,[6]Listas!$E$28:$F$35,2,FALSE)),"",(VLOOKUP($Q49,[6]Listas!$E$28:$F$35,2,FALSE)))</f>
        <v>0.8</v>
      </c>
      <c r="S49" s="1633" t="str">
        <f t="shared" ref="S49" si="30">IF(O49="","",(CONCATENATE("R.INHERENTE
",(IF(AND($O49=0.2,$R49=0.2),1,(IF(AND($O49=0.2,$R49=0.4),6,(IF(AND($O49=0.2,$R49=0.6),11,(IF(AND($O49=0.2,$R49=0.8),16,(IF(AND($O49=0.2,$R49=1),21,(IF(AND($O49=0.4,$R49=0.2),2,(IF(AND($O49=0.4,$R49=0.4),7,(IF(AND($O49=0.4,$R49=0.6),12,(IF(AND($O49=0.4,$R49=0.8),17,(IF(AND($O49=0.4,$R49=1),22,(IF(AND($O49=0.6,$R49=0.2),3,(IF(AND($O49=0.6,$R49=0.4),8,(IF(AND($O49=0.6,$R49=0.6),13,(IF(AND($O49=0.6,$R49=0.8),18,(IF(AND($O49=0.6,$R49=1),23,(IF(AND($O49=0.8,$R49=0.2),4,(IF(AND($O49=0.8,$R49=0.4),9,(IF(AND($O49=0.8,$R49=0.6),14,(IF(AND($O49=0.8,$R49=0.8),19,(IF(AND($O49=0.8,$R49=1),24,(IF(AND($O49=1,$R49=0.2),5,(IF(AND($O49=1,$R49=0.4),10,(IF(AND($O49=1,$R49=0.6),15,(IF(AND($O49=1,$R49=0.8),20,(IF(AND($O49=1,$R49=1),25,"")))))))))))))))))))))))))))))))))))))))))))))))))))))</f>
        <v>R.INHERENTE
20</v>
      </c>
      <c r="T49" s="151">
        <f>+VLOOKUP($S49,[6]Listas!$D$112:$E$136,2,FALSE)</f>
        <v>20</v>
      </c>
      <c r="U49" s="213" t="s">
        <v>1092</v>
      </c>
      <c r="V49" s="196" t="s">
        <v>981</v>
      </c>
      <c r="W49" s="1636" t="s">
        <v>367</v>
      </c>
      <c r="X49" s="1614">
        <v>25</v>
      </c>
      <c r="Y49" s="1614"/>
      <c r="Z49" s="1614"/>
      <c r="AA49" s="1614"/>
      <c r="AB49" s="1614"/>
      <c r="AC49" s="1614"/>
      <c r="AD49" s="1614"/>
      <c r="AE49" s="1614"/>
      <c r="AF49" s="1614">
        <v>15</v>
      </c>
      <c r="AG49" s="1614"/>
      <c r="AH49" s="214">
        <f t="shared" ref="AH49:AH53" si="31">X49+Z49+AB49+AD49+AF49</f>
        <v>40</v>
      </c>
      <c r="AI49" s="215">
        <v>0.6</v>
      </c>
      <c r="AJ49" s="1762">
        <f>R49</f>
        <v>0.8</v>
      </c>
      <c r="AK49" s="1732" t="s">
        <v>949</v>
      </c>
      <c r="AL49" s="1732"/>
      <c r="AM49" s="1728" t="s">
        <v>982</v>
      </c>
      <c r="AN49" s="1728"/>
      <c r="AO49" s="1732" t="s">
        <v>948</v>
      </c>
      <c r="AP49" s="1732"/>
      <c r="AQ49" s="216" t="s">
        <v>1093</v>
      </c>
      <c r="AR49" s="217" t="s">
        <v>1094</v>
      </c>
      <c r="AS49" s="218" t="s">
        <v>1095</v>
      </c>
      <c r="AT49" s="219" t="s">
        <v>1096</v>
      </c>
      <c r="AU49" s="220" t="s">
        <v>1097</v>
      </c>
      <c r="AV49" s="156">
        <f>+(IF(AND($AW49&gt;0,$AW49&lt;=0.2),0.2,(IF(AND($AW49&gt;0.2,$AW49&lt;=0.4),0.4,(IF(AND($AW49&gt;0.4,$AW49&lt;=0.6),0.6,(IF(AND($AW49&gt;0.6,$AW49&lt;=0.8),0.8,(IF($AW49&gt;0.8,1,""))))))))))</f>
        <v>0.4</v>
      </c>
      <c r="AW49" s="1758">
        <f>+MIN(AI49:AI53)</f>
        <v>0.252</v>
      </c>
      <c r="AX49" s="1686" t="str">
        <f t="shared" ref="AX49" si="32">+(IF($AV49=0.2,"MUY BAJA",(IF($AV49=0.4,"BAJA",(IF($AV49=0.6,"MEDIA",(IF($AV49=0.8,"ALTA",(IF($AV49=1,"MUY ALTA",""))))))))))</f>
        <v>BAJA</v>
      </c>
      <c r="AY49" s="1689">
        <f>+MIN(AJ49:AJ53)</f>
        <v>0.8</v>
      </c>
      <c r="AZ49" s="1686" t="str">
        <f t="shared" ref="AZ49" si="33">+(IF($BC49=0.2,"MUY BAJA",(IF($BC49=0.4,"BAJA",(IF($BC49=0.6,"MEDIA",(IF($BC49=0.8,"ALTA",(IF($BC49=1,"MUY ALTA",""))))))))))</f>
        <v>ALTA</v>
      </c>
      <c r="BA49" s="1692" t="str">
        <f t="shared" ref="BA49" si="34">IF($AV49="","",(CONCATENATE("R.RESIDUAL
",(IF(AND($AV49=0.2,$BC49=0.2),1,(IF(AND($AV49=0.2,$BC49=0.4),6,(IF(AND($AV49=0.2,$BC49=0.6),11,(IF(AND($AV49=0.2,$BC49=0.8),16,(IF(AND($AV49=0.2,$BC49=1),21,(IF(AND($AV49=0.4,$BC49=0.2),2,(IF(AND($AV49=0.4,$BC49=0.4),7,(IF(AND($AV49=0.4,$BC49=0.6),12,(IF(AND($AV49=0.4,$BC49=0.8),17,(IF(AND($AV49=0.4,$BC49=1),22,(IF(AND($AV49=0.6,$BC49=0.2),3,(IF(AND($AV49=0.6,$BC49=0.4),8,(IF(AND($AV49=0.6,$BC49=0.6),13,(IF(AND($AV49=0.6,$BC49=0.8),18,(IF(AND($AV49=0.6,$BC49=1),23,(IF(AND($AV49=0.8,$BC49=0.2),4,(IF(AND($AV49=0.8,$BC49=0.4),9,(IF(AND($AV49=0.8,$BC49=0.6),14,(IF(AND($AV49=0.8,$BC49=0.8),19,(IF(AND($AV49=0.8,$BC49=1),24,(IF(AND($AV49=1,$BC49=0.2),5,(IF(AND($AV49=1,$BC49=0.4),10,(IF(AND($AV49=1,$BC49=0.6),15,(IF(AND($AV49=1,$BC49=0.8),20,(IF(AND($AV49=1,$BC49=1),25,"")))))))))))))))))))))))))))))))))))))))))))))))))))))</f>
        <v>R.RESIDUAL
17</v>
      </c>
      <c r="BB49" s="1593" t="s">
        <v>988</v>
      </c>
      <c r="BC49" s="156">
        <f>+(IF(AND($AY49&gt;0,$AY49&lt;=0.2),0.2,(IF(AND($AY49&gt;0.2,$AY49&lt;=0.4),0.4,(IF(AND($AY49&gt;0.4,$AY49&lt;=0.6),0.6,(IF(AND($AY49&gt;0.6,$AY49&lt;=0.8),0.8,(IF($AY49&gt;0.8,1,""))))))))))</f>
        <v>0.8</v>
      </c>
      <c r="BD49" s="114">
        <f>+VLOOKUP($BA49,[6]Listas!$F$112:$G$136,2,FALSE)</f>
        <v>17</v>
      </c>
      <c r="BE49" s="157">
        <v>1</v>
      </c>
      <c r="BF49" s="158" t="str">
        <f>IF(ISERROR(IF(S49="R.INHERENTE
5","R. INHERENTE",(IF(BA49="R.RESIDUAL
5","R. RESIDUAL"," ")))),"",(IF(S49="R.INHERENTE
5","R. INHERENTE",(IF(BA49="R.RESIDUAL
5","R. RESIDUAL"," ")))))</f>
        <v xml:space="preserve"> </v>
      </c>
      <c r="BG49" s="159" t="str">
        <f>IF(ISERROR(IF(S49="R.INHERENTE
10","R. INHERENTE",(IF(BA49="R.RESIDUAL
10","R. RESIDUAL"," ")))),"",(IF(S49="R.INHERENTE
10","R. INHERENTE",(IF(BA49="R.RESIDUAL
10","R. RESIDUAL"," ")))))</f>
        <v xml:space="preserve"> </v>
      </c>
      <c r="BH49" s="160" t="str">
        <f>IF(ISERROR(IF(S49="R.INHERENTE
15","R. INHERENTE",(IF(BA49="R.RESIDUAL
15","R. RESIDUAL"," ")))),"",(IF(S49="R.INHERENTE
15","R. INHERENTE",(IF(BA49="R.RESIDUAL
15","R. RESIDUAL"," ")))))</f>
        <v xml:space="preserve"> </v>
      </c>
      <c r="BI49" s="160" t="str">
        <f>IF(ISERROR(IF(S49="R.INHERENTE
20","R. INHERENTE",(IF(BA49="R.RESIDUAL
20","R. RESIDUAL"," ")))),"",(IF(S49="R.INHERENTE
20","R. INHERENTE",(IF(BA49="R.RESIDUAL
20","R. RESIDUAL"," ")))))</f>
        <v>R. INHERENTE</v>
      </c>
      <c r="BJ49" s="161" t="str">
        <f>IF(ISERROR(IF(S49="R.INHERENTE
25","R. INHERENTE",(IF(BA49="R.RESIDUAL
25","R. RESIDUAL"," ")))),"",(IF(S49="R.INHERENTE
25","R. INHERENTE",(IF(BA49="R.RESIDUAL
25","R. RESIDUAL"," ")))))</f>
        <v xml:space="preserve"> </v>
      </c>
      <c r="BK49" s="229"/>
      <c r="BL49" s="1751"/>
      <c r="BM49" s="1754"/>
      <c r="BN49" s="1754"/>
      <c r="BO49" s="1754"/>
      <c r="BP49" s="1754"/>
      <c r="BQ49" s="1736"/>
      <c r="BR49" s="230"/>
      <c r="BS49" s="1739" t="s">
        <v>1098</v>
      </c>
      <c r="BT49" s="1742" t="s">
        <v>1096</v>
      </c>
      <c r="BU49" s="1745" t="s">
        <v>1099</v>
      </c>
      <c r="BV49" s="231"/>
      <c r="BW49" s="1748"/>
      <c r="BX49" s="1733"/>
      <c r="BY49" s="1733"/>
      <c r="BZ49" s="1733"/>
      <c r="CA49" s="1733"/>
      <c r="CB49" s="1733"/>
      <c r="CC49" s="1733"/>
      <c r="CD49" s="1733"/>
      <c r="CE49" s="1733"/>
      <c r="CF49" s="1733"/>
      <c r="CG49" s="1733"/>
      <c r="CH49" s="1733"/>
      <c r="CI49" s="1733"/>
      <c r="CJ49" s="1733"/>
      <c r="CK49" s="1733"/>
      <c r="CL49" s="1733"/>
      <c r="CM49" s="1733"/>
      <c r="CN49" s="1733"/>
      <c r="CO49" s="1733"/>
      <c r="CP49" s="1733"/>
      <c r="CQ49" s="1765"/>
      <c r="CR49" s="232"/>
      <c r="CS49" s="1768"/>
      <c r="CT49" s="1771"/>
      <c r="CU49" s="1771"/>
      <c r="CV49" s="1771"/>
      <c r="CW49" s="1771"/>
      <c r="CX49" s="1771"/>
      <c r="CY49" s="1771"/>
      <c r="CZ49" s="1771"/>
      <c r="DA49" s="1771"/>
      <c r="DB49" s="1771"/>
      <c r="DC49" s="1771"/>
      <c r="DD49" s="1771"/>
      <c r="DE49" s="1771"/>
      <c r="DF49" s="1771"/>
      <c r="DG49" s="1771"/>
      <c r="DH49" s="1771"/>
      <c r="DI49" s="1771"/>
      <c r="DJ49" s="1771"/>
      <c r="DK49" s="1771"/>
      <c r="DL49" s="1771"/>
      <c r="DM49" s="1771"/>
      <c r="DN49" s="1771"/>
      <c r="DO49" s="1771"/>
      <c r="DP49" s="1771"/>
      <c r="DQ49" s="1774"/>
      <c r="DR49" s="233"/>
      <c r="DS49" s="234"/>
      <c r="DT49" s="235"/>
      <c r="DU49" s="235"/>
      <c r="DV49" s="236"/>
    </row>
    <row r="50" spans="1:126" s="102" customFormat="1" ht="56.25" customHeight="1" thickBot="1">
      <c r="B50" s="1726"/>
      <c r="C50" s="1676"/>
      <c r="D50" s="1676"/>
      <c r="E50" s="1676"/>
      <c r="F50" s="1670"/>
      <c r="G50" s="1805"/>
      <c r="H50" s="697" t="s">
        <v>1100</v>
      </c>
      <c r="I50" s="149" t="s">
        <v>975</v>
      </c>
      <c r="J50" s="1808"/>
      <c r="K50" s="1811"/>
      <c r="L50" s="1798"/>
      <c r="M50" s="151"/>
      <c r="N50" s="1649"/>
      <c r="O50" s="1652"/>
      <c r="P50" s="1655"/>
      <c r="Q50" s="1628"/>
      <c r="R50" s="1631"/>
      <c r="S50" s="1634"/>
      <c r="T50" s="151"/>
      <c r="U50" s="698" t="s">
        <v>1101</v>
      </c>
      <c r="V50" s="703" t="s">
        <v>981</v>
      </c>
      <c r="W50" s="1637"/>
      <c r="X50" s="1602"/>
      <c r="Y50" s="1602"/>
      <c r="Z50" s="1602">
        <v>15</v>
      </c>
      <c r="AA50" s="1602"/>
      <c r="AB50" s="1602"/>
      <c r="AC50" s="1602"/>
      <c r="AD50" s="1602"/>
      <c r="AE50" s="1602"/>
      <c r="AF50" s="1602">
        <v>15</v>
      </c>
      <c r="AG50" s="1602"/>
      <c r="AH50" s="704">
        <f t="shared" si="31"/>
        <v>30</v>
      </c>
      <c r="AI50" s="237">
        <v>0.42</v>
      </c>
      <c r="AJ50" s="1763"/>
      <c r="AK50" s="1675" t="s">
        <v>949</v>
      </c>
      <c r="AL50" s="1675"/>
      <c r="AM50" s="1676" t="s">
        <v>982</v>
      </c>
      <c r="AN50" s="1676"/>
      <c r="AO50" s="1675" t="s">
        <v>948</v>
      </c>
      <c r="AP50" s="1675"/>
      <c r="AQ50" s="699" t="s">
        <v>1102</v>
      </c>
      <c r="AR50" s="155" t="s">
        <v>172</v>
      </c>
      <c r="AS50" s="700" t="s">
        <v>1103</v>
      </c>
      <c r="AT50" s="225" t="s">
        <v>1096</v>
      </c>
      <c r="AU50" s="220" t="s">
        <v>1097</v>
      </c>
      <c r="AV50" s="114"/>
      <c r="AW50" s="1759"/>
      <c r="AX50" s="1687"/>
      <c r="AY50" s="1690"/>
      <c r="AZ50" s="1687"/>
      <c r="BA50" s="1693"/>
      <c r="BB50" s="1594"/>
      <c r="BC50" s="169"/>
      <c r="BD50" s="170"/>
      <c r="BE50" s="157">
        <v>0.8</v>
      </c>
      <c r="BF50" s="705" t="str">
        <f>IF(ISERROR(IF(S49="R.INHERENTE
4","R. INHERENTE",(IF(BA49="R.RESIDUAL
4","R. RESIDUAL"," ")))),"",(IF(S49="R.INHERENTE
4","R. INHERENTE",(IF(BA49="R.RESIDUAL
4","R. RESIDUAL"," ")))))</f>
        <v xml:space="preserve"> </v>
      </c>
      <c r="BG50" s="706" t="str">
        <f>IF(ISERROR(IF(S49="R.INHERENTE
9","R. INHERENTE",(IF(BA49="R.RESIDUAL
9","R. RESIDUAL"," ")))),"",(IF(S49="R.INHERENTE
9","R. INHERENTE",(IF(BA49="R.RESIDUAL
9","R. RESIDUAL"," ")))))</f>
        <v xml:space="preserve"> </v>
      </c>
      <c r="BH50" s="707" t="str">
        <f>IF(ISERROR(IF(S49="R.INHERENTE
14","R. INHERENTE",(IF(BA49="R.RESIDUAL
14","R. RESIDUAL"," ")))),"",(IF(S49="R.INHERENTE
14","R. INHERENTE",(IF(BA49="R.RESIDUAL
14","R. RESIDUAL"," ")))))</f>
        <v xml:space="preserve"> </v>
      </c>
      <c r="BI50" s="708" t="str">
        <f>IF(ISERROR(IF(S49="R.INHERENTE
19","R. INHERENTE",(IF(BA49="R.RESIDUAL
19","R. RESIDUAL"," ")))),"",(IF(S49="R.INHERENTE
19","R. INHERENTE",(IF(BA49="R.RESIDUAL
19","R. RESIDUAL"," ")))))</f>
        <v xml:space="preserve"> </v>
      </c>
      <c r="BJ50" s="709" t="str">
        <f>IF(ISERROR(IF(S49="R.INHERENTE
24","R. INHERENTE",(IF(BA49="R.RESIDUAL
24","R. RESIDUAL"," ")))),"",(IF(S49="R.INHERENTE
24","R. INHERENTE",(IF(BA49="R.RESIDUAL
24","R. RESIDUAL"," ")))))</f>
        <v xml:space="preserve"> </v>
      </c>
      <c r="BK50" s="229"/>
      <c r="BL50" s="1752"/>
      <c r="BM50" s="1755"/>
      <c r="BN50" s="1755"/>
      <c r="BO50" s="1755"/>
      <c r="BP50" s="1755"/>
      <c r="BQ50" s="1737"/>
      <c r="BR50" s="230"/>
      <c r="BS50" s="1740"/>
      <c r="BT50" s="1743"/>
      <c r="BU50" s="1815"/>
      <c r="BV50" s="231"/>
      <c r="BW50" s="1749"/>
      <c r="BX50" s="1734"/>
      <c r="BY50" s="1734"/>
      <c r="BZ50" s="1734"/>
      <c r="CA50" s="1734"/>
      <c r="CB50" s="1734"/>
      <c r="CC50" s="1734"/>
      <c r="CD50" s="1734"/>
      <c r="CE50" s="1734"/>
      <c r="CF50" s="1734"/>
      <c r="CG50" s="1734"/>
      <c r="CH50" s="1734"/>
      <c r="CI50" s="1734"/>
      <c r="CJ50" s="1734"/>
      <c r="CK50" s="1734"/>
      <c r="CL50" s="1734"/>
      <c r="CM50" s="1734"/>
      <c r="CN50" s="1734"/>
      <c r="CO50" s="1734"/>
      <c r="CP50" s="1734"/>
      <c r="CQ50" s="1766"/>
      <c r="CR50" s="232"/>
      <c r="CS50" s="1769"/>
      <c r="CT50" s="1772"/>
      <c r="CU50" s="1772"/>
      <c r="CV50" s="1772"/>
      <c r="CW50" s="1772"/>
      <c r="CX50" s="1772"/>
      <c r="CY50" s="1772"/>
      <c r="CZ50" s="1772"/>
      <c r="DA50" s="1772"/>
      <c r="DB50" s="1772"/>
      <c r="DC50" s="1772"/>
      <c r="DD50" s="1772"/>
      <c r="DE50" s="1772"/>
      <c r="DF50" s="1772"/>
      <c r="DG50" s="1772"/>
      <c r="DH50" s="1772"/>
      <c r="DI50" s="1772"/>
      <c r="DJ50" s="1772"/>
      <c r="DK50" s="1772"/>
      <c r="DL50" s="1772"/>
      <c r="DM50" s="1772"/>
      <c r="DN50" s="1772"/>
      <c r="DO50" s="1772"/>
      <c r="DP50" s="1772"/>
      <c r="DQ50" s="1775"/>
      <c r="DR50" s="233"/>
      <c r="DS50" s="725"/>
      <c r="DT50" s="726"/>
      <c r="DU50" s="726"/>
      <c r="DV50" s="727"/>
    </row>
    <row r="51" spans="1:126" s="102" customFormat="1" ht="56.25" customHeight="1">
      <c r="B51" s="1726"/>
      <c r="C51" s="1676"/>
      <c r="D51" s="1676"/>
      <c r="E51" s="1676"/>
      <c r="F51" s="1670"/>
      <c r="G51" s="1805"/>
      <c r="H51" s="221"/>
      <c r="I51" s="149"/>
      <c r="J51" s="1808"/>
      <c r="K51" s="1811"/>
      <c r="L51" s="1798"/>
      <c r="M51" s="151"/>
      <c r="N51" s="1649"/>
      <c r="O51" s="1652"/>
      <c r="P51" s="1655"/>
      <c r="Q51" s="1628"/>
      <c r="R51" s="1631"/>
      <c r="S51" s="1634"/>
      <c r="T51" s="151"/>
      <c r="U51" s="698" t="s">
        <v>1104</v>
      </c>
      <c r="V51" s="703" t="s">
        <v>981</v>
      </c>
      <c r="W51" s="1637"/>
      <c r="X51" s="1813">
        <v>25</v>
      </c>
      <c r="Y51" s="1814"/>
      <c r="Z51" s="1602"/>
      <c r="AA51" s="1602"/>
      <c r="AB51" s="1602"/>
      <c r="AC51" s="1602"/>
      <c r="AD51" s="1602"/>
      <c r="AE51" s="1602"/>
      <c r="AF51" s="1602">
        <v>15</v>
      </c>
      <c r="AG51" s="1602"/>
      <c r="AH51" s="704">
        <f t="shared" si="31"/>
        <v>40</v>
      </c>
      <c r="AI51" s="154">
        <v>0.252</v>
      </c>
      <c r="AJ51" s="1763"/>
      <c r="AK51" s="1675" t="s">
        <v>949</v>
      </c>
      <c r="AL51" s="1675"/>
      <c r="AM51" s="1676" t="s">
        <v>982</v>
      </c>
      <c r="AN51" s="1676"/>
      <c r="AO51" s="1675" t="s">
        <v>948</v>
      </c>
      <c r="AP51" s="1675"/>
      <c r="AQ51" s="699" t="s">
        <v>1105</v>
      </c>
      <c r="AR51" s="155" t="s">
        <v>172</v>
      </c>
      <c r="AS51" s="700" t="s">
        <v>1106</v>
      </c>
      <c r="AT51" s="225" t="s">
        <v>1096</v>
      </c>
      <c r="AU51" s="220" t="s">
        <v>1097</v>
      </c>
      <c r="AV51" s="114"/>
      <c r="AW51" s="1759"/>
      <c r="AX51" s="1687"/>
      <c r="AY51" s="1690"/>
      <c r="AZ51" s="1687"/>
      <c r="BA51" s="1693"/>
      <c r="BB51" s="1594"/>
      <c r="BC51" s="169"/>
      <c r="BD51" s="170"/>
      <c r="BE51" s="157">
        <v>0.60000000000000009</v>
      </c>
      <c r="BF51" s="705" t="str">
        <f>IF(ISERROR(IF(S49="R.INHERENTE
3","R. INHERENTE",(IF(BA49="R.RESIDUAL
3","R. RESIDUAL"," ")))),"",(IF(S49="R.INHERENTE
3","R. INHERENTE",(IF(BA49="R.RESIDUAL
3","R. RESIDUAL"," ")))))</f>
        <v xml:space="preserve"> </v>
      </c>
      <c r="BG51" s="706" t="str">
        <f>IF(ISERROR(IF(S49="R.INHERENTE
8","R. INHERENTE",(IF(BA49="R.RESIDUAL
8","R. RESIDUAL"," ")))),"",(IF(S49="R.INHERENTE
8","R. INHERENTE",(IF(BA49="R.RESIDUAL
8","R. RESIDUAL"," ")))))</f>
        <v xml:space="preserve"> </v>
      </c>
      <c r="BH51" s="707" t="str">
        <f>IF(ISERROR(IF(S49="R.INHERENTE
13","R. INHERENTE",(IF(BA49="R.RESIDUAL
13","R. RESIDUAL"," ")))),"",(IF(S49="R.INHERENTE
13","R. INHERENTE",(IF(BA49="R.RESIDUAL
13","R. RESIDUAL"," ")))))</f>
        <v xml:space="preserve"> </v>
      </c>
      <c r="BI51" s="708" t="str">
        <f>IF(ISERROR(IF(S49="R.INHERENTE
18","R. INHERENTE",(IF(BA49="R.RESIDUAL
18","R. RESIDUAL"," ")))),"",(IF(S49="R.INHERENTE
18","R. INHERENTE",(IF(BA49="R.RESIDUAL
18","R. RESIDUAL"," ")))))</f>
        <v xml:space="preserve"> </v>
      </c>
      <c r="BJ51" s="709" t="str">
        <f>IF(ISERROR(IF(S49="R.INHERENTE
23","R. INHERENTE",(IF(BA49="R.RESIDUAL
23","R. RESIDUAL"," ")))),"",(IF(S49="R.INHERENTE
23","R. INHERENTE",(IF(BA49="R.RESIDUAL
23","R. RESIDUAL"," ")))))</f>
        <v xml:space="preserve"> </v>
      </c>
      <c r="BK51" s="229"/>
      <c r="BL51" s="1752"/>
      <c r="BM51" s="1755"/>
      <c r="BN51" s="1755"/>
      <c r="BO51" s="1755"/>
      <c r="BP51" s="1755"/>
      <c r="BQ51" s="1737"/>
      <c r="BR51" s="230"/>
      <c r="BS51" s="1740"/>
      <c r="BT51" s="1743"/>
      <c r="BU51" s="1815"/>
      <c r="BV51" s="231"/>
      <c r="BW51" s="1749"/>
      <c r="BX51" s="1734"/>
      <c r="BY51" s="1734"/>
      <c r="BZ51" s="1734"/>
      <c r="CA51" s="1734"/>
      <c r="CB51" s="1734"/>
      <c r="CC51" s="1734"/>
      <c r="CD51" s="1734"/>
      <c r="CE51" s="1734"/>
      <c r="CF51" s="1734"/>
      <c r="CG51" s="1734"/>
      <c r="CH51" s="1734"/>
      <c r="CI51" s="1734"/>
      <c r="CJ51" s="1734"/>
      <c r="CK51" s="1734"/>
      <c r="CL51" s="1734"/>
      <c r="CM51" s="1734"/>
      <c r="CN51" s="1734"/>
      <c r="CO51" s="1734"/>
      <c r="CP51" s="1734"/>
      <c r="CQ51" s="1766"/>
      <c r="CR51" s="232"/>
      <c r="CS51" s="1769"/>
      <c r="CT51" s="1772"/>
      <c r="CU51" s="1772"/>
      <c r="CV51" s="1772"/>
      <c r="CW51" s="1772"/>
      <c r="CX51" s="1772"/>
      <c r="CY51" s="1772"/>
      <c r="CZ51" s="1772"/>
      <c r="DA51" s="1772"/>
      <c r="DB51" s="1772"/>
      <c r="DC51" s="1772"/>
      <c r="DD51" s="1772"/>
      <c r="DE51" s="1772"/>
      <c r="DF51" s="1772"/>
      <c r="DG51" s="1772"/>
      <c r="DH51" s="1772"/>
      <c r="DI51" s="1772"/>
      <c r="DJ51" s="1772"/>
      <c r="DK51" s="1772"/>
      <c r="DL51" s="1772"/>
      <c r="DM51" s="1772"/>
      <c r="DN51" s="1772"/>
      <c r="DO51" s="1772"/>
      <c r="DP51" s="1772"/>
      <c r="DQ51" s="1775"/>
      <c r="DR51" s="233"/>
      <c r="DS51" s="725"/>
      <c r="DT51" s="726"/>
      <c r="DU51" s="726"/>
      <c r="DV51" s="727"/>
    </row>
    <row r="52" spans="1:126" s="102" customFormat="1" ht="56.25" customHeight="1">
      <c r="B52" s="1726"/>
      <c r="C52" s="1676"/>
      <c r="D52" s="1676"/>
      <c r="E52" s="1676"/>
      <c r="F52" s="1670"/>
      <c r="G52" s="1805"/>
      <c r="H52" s="697"/>
      <c r="I52" s="149"/>
      <c r="J52" s="1808"/>
      <c r="K52" s="1811"/>
      <c r="L52" s="1798"/>
      <c r="M52" s="151"/>
      <c r="N52" s="1649"/>
      <c r="O52" s="1652"/>
      <c r="P52" s="1655"/>
      <c r="Q52" s="1628"/>
      <c r="R52" s="1631"/>
      <c r="S52" s="1634"/>
      <c r="T52" s="151"/>
      <c r="U52" s="698"/>
      <c r="V52" s="703"/>
      <c r="W52" s="1637"/>
      <c r="X52" s="1602"/>
      <c r="Y52" s="1602"/>
      <c r="Z52" s="1602"/>
      <c r="AA52" s="1602"/>
      <c r="AB52" s="1602"/>
      <c r="AC52" s="1602"/>
      <c r="AD52" s="1602"/>
      <c r="AE52" s="1602"/>
      <c r="AF52" s="1602"/>
      <c r="AG52" s="1602"/>
      <c r="AH52" s="704">
        <f t="shared" si="31"/>
        <v>0</v>
      </c>
      <c r="AI52" s="154"/>
      <c r="AJ52" s="1763"/>
      <c r="AK52" s="1675"/>
      <c r="AL52" s="1675"/>
      <c r="AM52" s="1676"/>
      <c r="AN52" s="1676"/>
      <c r="AO52" s="1675"/>
      <c r="AP52" s="1675"/>
      <c r="AQ52" s="699"/>
      <c r="AR52" s="155"/>
      <c r="AS52" s="700"/>
      <c r="AT52" s="701"/>
      <c r="AU52" s="702"/>
      <c r="AV52" s="114"/>
      <c r="AW52" s="1759"/>
      <c r="AX52" s="1687"/>
      <c r="AY52" s="1690"/>
      <c r="AZ52" s="1687"/>
      <c r="BA52" s="1693"/>
      <c r="BB52" s="1594"/>
      <c r="BC52" s="169"/>
      <c r="BD52" s="170"/>
      <c r="BE52" s="157">
        <v>0.4</v>
      </c>
      <c r="BF52" s="705" t="str">
        <f>IF(ISERROR(IF(S49="R.INHERENTE
2","R. INHERENTE",(IF(BA49="R.RESIDUAL
2","R. RESIDUAL"," ")))),"",(IF(S49="R.INHERENTE
2","R. INHERENTE",(IF(BA49="R.RESIDUAL
2","R. RESIDUAL"," ")))))</f>
        <v xml:space="preserve"> </v>
      </c>
      <c r="BG52" s="706" t="str">
        <f>IF(ISERROR(IF(S49="R.INHERENTE
7","R. INHERENTE",(IF(BA49="R.RESIDUAL
7","R. RESIDUAL"," ")))),"",(IF(S49="R.INHERENTE
7","R. INHERENTE",(IF(BA49="R.RESIDUAL
7","R. RESIDUAL"," ")))))</f>
        <v xml:space="preserve"> </v>
      </c>
      <c r="BH52" s="713" t="str">
        <f>IF(ISERROR(IF(S49="R.INHERENTE
12","R. INHERENTE",(IF(BA49="R.RESIDUAL
12","R. RESIDUAL"," ")))),"",(IF(S49="R.INHERENTE
12","R. INHERENTE",(IF(BA49="R.RESIDUAL
12","R. RESIDUAL"," ")))))</f>
        <v xml:space="preserve"> </v>
      </c>
      <c r="BI52" s="707" t="str">
        <f>IF(ISERROR(IF(S49="R.INHERENTE
17","R. INHERENTE",(IF(BA49="R.RESIDUAL
17","R. RESIDUAL"," ")))),"",(IF(S49="R.INHERENTE
17","R. INHERENTE",(IF(BA49="R.RESIDUAL
17","R. RESIDUAL"," ")))))</f>
        <v>R. RESIDUAL</v>
      </c>
      <c r="BJ52" s="709" t="str">
        <f>IF(ISERROR(IF(S49="R.INHERENTE
22","R. INHERENTE",(IF(BA49="R.RESIDUAL
22","R. RESIDUAL"," ")))),"",(IF(S49="R.INHERENTE
22","R. INHERENTE",(IF(BA49="R.RESIDUAL
22","R. RESIDUAL"," ")))))</f>
        <v xml:space="preserve"> </v>
      </c>
      <c r="BK52" s="229"/>
      <c r="BL52" s="1752"/>
      <c r="BM52" s="1755"/>
      <c r="BN52" s="1755"/>
      <c r="BO52" s="1755"/>
      <c r="BP52" s="1755"/>
      <c r="BQ52" s="1737"/>
      <c r="BR52" s="230"/>
      <c r="BS52" s="1740"/>
      <c r="BT52" s="1743"/>
      <c r="BU52" s="1815"/>
      <c r="BV52" s="231"/>
      <c r="BW52" s="1749"/>
      <c r="BX52" s="1734"/>
      <c r="BY52" s="1734"/>
      <c r="BZ52" s="1734"/>
      <c r="CA52" s="1734"/>
      <c r="CB52" s="1734"/>
      <c r="CC52" s="1734"/>
      <c r="CD52" s="1734"/>
      <c r="CE52" s="1734"/>
      <c r="CF52" s="1734"/>
      <c r="CG52" s="1734"/>
      <c r="CH52" s="1734"/>
      <c r="CI52" s="1734"/>
      <c r="CJ52" s="1734"/>
      <c r="CK52" s="1734"/>
      <c r="CL52" s="1734"/>
      <c r="CM52" s="1734"/>
      <c r="CN52" s="1734"/>
      <c r="CO52" s="1734"/>
      <c r="CP52" s="1734"/>
      <c r="CQ52" s="1766"/>
      <c r="CR52" s="232"/>
      <c r="CS52" s="1769"/>
      <c r="CT52" s="1772"/>
      <c r="CU52" s="1772"/>
      <c r="CV52" s="1772"/>
      <c r="CW52" s="1772"/>
      <c r="CX52" s="1772"/>
      <c r="CY52" s="1772"/>
      <c r="CZ52" s="1772"/>
      <c r="DA52" s="1772"/>
      <c r="DB52" s="1772"/>
      <c r="DC52" s="1772"/>
      <c r="DD52" s="1772"/>
      <c r="DE52" s="1772"/>
      <c r="DF52" s="1772"/>
      <c r="DG52" s="1772"/>
      <c r="DH52" s="1772"/>
      <c r="DI52" s="1772"/>
      <c r="DJ52" s="1772"/>
      <c r="DK52" s="1772"/>
      <c r="DL52" s="1772"/>
      <c r="DM52" s="1772"/>
      <c r="DN52" s="1772"/>
      <c r="DO52" s="1772"/>
      <c r="DP52" s="1772"/>
      <c r="DQ52" s="1775"/>
      <c r="DR52" s="233"/>
      <c r="DS52" s="725"/>
      <c r="DT52" s="726"/>
      <c r="DU52" s="726"/>
      <c r="DV52" s="727"/>
    </row>
    <row r="53" spans="1:126" s="102" customFormat="1" ht="56.25" customHeight="1" thickBot="1">
      <c r="B53" s="1727"/>
      <c r="C53" s="1699"/>
      <c r="D53" s="1699"/>
      <c r="E53" s="1699"/>
      <c r="F53" s="1671"/>
      <c r="G53" s="1806"/>
      <c r="H53" s="171"/>
      <c r="I53" s="227"/>
      <c r="J53" s="1809"/>
      <c r="K53" s="1812"/>
      <c r="L53" s="1799"/>
      <c r="M53" s="151"/>
      <c r="N53" s="1650"/>
      <c r="O53" s="1653"/>
      <c r="P53" s="1656"/>
      <c r="Q53" s="1629"/>
      <c r="R53" s="1632"/>
      <c r="S53" s="1635"/>
      <c r="T53" s="151"/>
      <c r="U53" s="172"/>
      <c r="V53" s="173"/>
      <c r="W53" s="1638"/>
      <c r="X53" s="1622"/>
      <c r="Y53" s="1622"/>
      <c r="Z53" s="1622"/>
      <c r="AA53" s="1622"/>
      <c r="AB53" s="1622"/>
      <c r="AC53" s="1622"/>
      <c r="AD53" s="1622"/>
      <c r="AE53" s="1622"/>
      <c r="AF53" s="1622"/>
      <c r="AG53" s="1622"/>
      <c r="AH53" s="174">
        <f t="shared" si="31"/>
        <v>0</v>
      </c>
      <c r="AI53" s="175"/>
      <c r="AJ53" s="1764"/>
      <c r="AK53" s="1698"/>
      <c r="AL53" s="1698"/>
      <c r="AM53" s="1699"/>
      <c r="AN53" s="1699"/>
      <c r="AO53" s="1698"/>
      <c r="AP53" s="1698"/>
      <c r="AQ53" s="176"/>
      <c r="AR53" s="177"/>
      <c r="AS53" s="178"/>
      <c r="AT53" s="179"/>
      <c r="AU53" s="180"/>
      <c r="AV53" s="114"/>
      <c r="AW53" s="1760"/>
      <c r="AX53" s="1688"/>
      <c r="AY53" s="1691"/>
      <c r="AZ53" s="1688"/>
      <c r="BA53" s="1694"/>
      <c r="BB53" s="1595"/>
      <c r="BC53" s="169"/>
      <c r="BD53" s="170"/>
      <c r="BE53" s="181">
        <v>0.2</v>
      </c>
      <c r="BF53" s="182" t="str">
        <f>IF(ISERROR(IF(S49="R.INHERENTE
1","R. INHERENTE",(IF(BA49="R.RESIDUAL
1","R. RESIDUAL"," ")))),"",(IF(S49="R.INHERENTE
1","R. INHERENTE",(IF(BA49="R.RESIDUAL
1","R. RESIDUAL"," ")))))</f>
        <v xml:space="preserve"> </v>
      </c>
      <c r="BG53" s="183" t="str">
        <f>IF(ISERROR(IF(S49="R.INHERENTE
6","R. INHERENTE",(IF(BA49="R.RESIDUAL
6","R. RESIDUAL"," ")))),"",(IF(S49="R.INHERENTE
6","R. INHERENTE",(IF(BA49="R.RESIDUAL
6","R. RESIDUAL"," ")))))</f>
        <v xml:space="preserve"> </v>
      </c>
      <c r="BH53" s="184" t="str">
        <f>IF(ISERROR(IF(S49="R.INHERENTE
11","R. INHERENTE",(IF(BA49="R.RESIDUAL
11","R. RESIDUAL"," ")))),"",(IF(S49="R.INHERENTE
11","R. INHERENTE",(IF(BA49="R.RESIDUAL
11","R. RESIDUAL"," ")))))</f>
        <v xml:space="preserve"> </v>
      </c>
      <c r="BI53" s="185" t="str">
        <f>IF(ISERROR(IF(S49="R.INHERENTE
16","R. INHERENTE",(IF(BA49="R.RESIDUAL
16","R. RESIDUAL"," ")))),"",(IF(S49="R.INHERENTE
16","R. INHERENTE",(IF(BA49="R.RESIDUAL
16","R. RESIDUAL"," ")))))</f>
        <v xml:space="preserve"> </v>
      </c>
      <c r="BJ53" s="186" t="str">
        <f>IF(ISERROR(IF(S49="R.INHERENTE
21","R. INHERENTE",(IF(BA49="R.RESIDUAL
21","R. RESIDUAL"," ")))),"",(IF(S49="R.INHERENTE
21","R. INHERENTE",(IF(BA49="R.RESIDUAL
21","R. RESIDUAL"," ")))))</f>
        <v xml:space="preserve"> </v>
      </c>
      <c r="BK53" s="229"/>
      <c r="BL53" s="1753"/>
      <c r="BM53" s="1756"/>
      <c r="BN53" s="1756"/>
      <c r="BO53" s="1756"/>
      <c r="BP53" s="1756"/>
      <c r="BQ53" s="1738"/>
      <c r="BR53" s="238"/>
      <c r="BS53" s="1741"/>
      <c r="BT53" s="1744"/>
      <c r="BU53" s="1816"/>
      <c r="BV53" s="231"/>
      <c r="BW53" s="1750"/>
      <c r="BX53" s="1735"/>
      <c r="BY53" s="1735"/>
      <c r="BZ53" s="1735"/>
      <c r="CA53" s="1735"/>
      <c r="CB53" s="1735"/>
      <c r="CC53" s="1735"/>
      <c r="CD53" s="1735"/>
      <c r="CE53" s="1735"/>
      <c r="CF53" s="1735"/>
      <c r="CG53" s="1735"/>
      <c r="CH53" s="1735"/>
      <c r="CI53" s="1735"/>
      <c r="CJ53" s="1735"/>
      <c r="CK53" s="1735"/>
      <c r="CL53" s="1735"/>
      <c r="CM53" s="1735"/>
      <c r="CN53" s="1735"/>
      <c r="CO53" s="1735"/>
      <c r="CP53" s="1735"/>
      <c r="CQ53" s="1767"/>
      <c r="CR53" s="232"/>
      <c r="CS53" s="1770"/>
      <c r="CT53" s="1773"/>
      <c r="CU53" s="1773"/>
      <c r="CV53" s="1773"/>
      <c r="CW53" s="1773"/>
      <c r="CX53" s="1773"/>
      <c r="CY53" s="1773"/>
      <c r="CZ53" s="1773"/>
      <c r="DA53" s="1773"/>
      <c r="DB53" s="1773"/>
      <c r="DC53" s="1773"/>
      <c r="DD53" s="1773"/>
      <c r="DE53" s="1773"/>
      <c r="DF53" s="1773"/>
      <c r="DG53" s="1773"/>
      <c r="DH53" s="1773"/>
      <c r="DI53" s="1773"/>
      <c r="DJ53" s="1773"/>
      <c r="DK53" s="1773"/>
      <c r="DL53" s="1773"/>
      <c r="DM53" s="1773"/>
      <c r="DN53" s="1773"/>
      <c r="DO53" s="1773"/>
      <c r="DP53" s="1773"/>
      <c r="DQ53" s="1776"/>
      <c r="DR53" s="233"/>
      <c r="DS53" s="239"/>
      <c r="DT53" s="240"/>
      <c r="DU53" s="240"/>
      <c r="DV53" s="241"/>
    </row>
    <row r="54" spans="1:126" ht="19.5" customHeight="1" thickBot="1">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F54" s="192">
        <v>0.2</v>
      </c>
      <c r="BG54" s="193">
        <v>0.4</v>
      </c>
      <c r="BH54" s="193">
        <v>0.60000000000000009</v>
      </c>
      <c r="BI54" s="193">
        <v>0.8</v>
      </c>
      <c r="BJ54" s="193">
        <v>1</v>
      </c>
    </row>
    <row r="55" spans="1:126" ht="57" customHeight="1" thickBot="1">
      <c r="A55" s="100"/>
      <c r="B55" s="1725">
        <v>7</v>
      </c>
      <c r="C55" s="1728" t="s">
        <v>1088</v>
      </c>
      <c r="D55" s="1728" t="s">
        <v>1089</v>
      </c>
      <c r="E55" s="1728" t="s">
        <v>971</v>
      </c>
      <c r="F55" s="1669" t="s">
        <v>972</v>
      </c>
      <c r="G55" s="1804" t="s">
        <v>1107</v>
      </c>
      <c r="H55" s="194" t="s">
        <v>1108</v>
      </c>
      <c r="I55" s="195" t="s">
        <v>975</v>
      </c>
      <c r="J55" s="1807" t="str">
        <f>IF(F55="","",(CONCATENATE("Posibilidad de afectación ",F55," ",G55," ",H55," ",H56," ",H57," ",H58," ",H59)))</f>
        <v xml:space="preserve">Posibilidad de afectación Económica y Reputacional  por adjudicar contratos a oferentes con malas prácticas o que representen un riesgo de lavado de activos y de financiación del terrorismo Debido a la falta de control de los procesos realizados transaccionalmente por la plataforma SECOP II  y la omisión de la verificación en listas restrictivas de los terceros interesados en contratar con la Subred   </v>
      </c>
      <c r="K55" s="1810" t="s">
        <v>1069</v>
      </c>
      <c r="L55" s="1797" t="s">
        <v>977</v>
      </c>
      <c r="M55" s="150"/>
      <c r="N55" s="1648" t="s">
        <v>1051</v>
      </c>
      <c r="O55" s="1651">
        <f>IF(ISERROR(VLOOKUP($N55,[6]Listas!$E$20:$F$24,2,FALSE)),"",(VLOOKUP($N55,[6]Listas!$E$20:$F$24,2,FALSE)))</f>
        <v>1</v>
      </c>
      <c r="P55" s="1654" t="str">
        <f>IF(ISERROR(VLOOKUP($O55,[6]Listas!$E$3:$F$7,2,FALSE)),"",(VLOOKUP($O55,[6]Listas!$E$3:$F$7,2,FALSE)))</f>
        <v>MUY ALTA 
Se espera que el evento ocurra en la mayoría de las circunstancias.</v>
      </c>
      <c r="Q55" s="1627" t="s">
        <v>1032</v>
      </c>
      <c r="R55" s="1630">
        <f>IF(ISERROR(VLOOKUP($Q55,[6]Listas!$E$28:$F$35,2,FALSE)),"",(VLOOKUP($Q55,[6]Listas!$E$28:$F$35,2,FALSE)))</f>
        <v>0.8</v>
      </c>
      <c r="S55" s="1633" t="str">
        <f t="shared" ref="S55" si="35">IF(O55="","",(CONCATENATE("R.INHERENTE
",(IF(AND($O55=0.2,$R55=0.2),1,(IF(AND($O55=0.2,$R55=0.4),6,(IF(AND($O55=0.2,$R55=0.6),11,(IF(AND($O55=0.2,$R55=0.8),16,(IF(AND($O55=0.2,$R55=1),21,(IF(AND($O55=0.4,$R55=0.2),2,(IF(AND($O55=0.4,$R55=0.4),7,(IF(AND($O55=0.4,$R55=0.6),12,(IF(AND($O55=0.4,$R55=0.8),17,(IF(AND($O55=0.4,$R55=1),22,(IF(AND($O55=0.6,$R55=0.2),3,(IF(AND($O55=0.6,$R55=0.4),8,(IF(AND($O55=0.6,$R55=0.6),13,(IF(AND($O55=0.6,$R55=0.8),18,(IF(AND($O55=0.6,$R55=1),23,(IF(AND($O55=0.8,$R55=0.2),4,(IF(AND($O55=0.8,$R55=0.4),9,(IF(AND($O55=0.8,$R55=0.6),14,(IF(AND($O55=0.8,$R55=0.8),19,(IF(AND($O55=0.8,$R55=1),24,(IF(AND($O55=1,$R55=0.2),5,(IF(AND($O55=1,$R55=0.4),10,(IF(AND($O55=1,$R55=0.6),15,(IF(AND($O55=1,$R55=0.8),20,(IF(AND($O55=1,$R55=1),25,"")))))))))))))))))))))))))))))))))))))))))))))))))))))</f>
        <v>R.INHERENTE
20</v>
      </c>
      <c r="T55" s="151">
        <f>+VLOOKUP($S55,[6]Listas!$D$112:$E$136,2,FALSE)</f>
        <v>20</v>
      </c>
      <c r="U55" s="222" t="s">
        <v>1109</v>
      </c>
      <c r="V55" s="196" t="s">
        <v>981</v>
      </c>
      <c r="W55" s="1636" t="s">
        <v>367</v>
      </c>
      <c r="X55" s="1614">
        <v>25</v>
      </c>
      <c r="Y55" s="1614"/>
      <c r="Z55" s="1614"/>
      <c r="AA55" s="1614"/>
      <c r="AB55" s="1614"/>
      <c r="AC55" s="1614"/>
      <c r="AD55" s="1803"/>
      <c r="AE55" s="1803"/>
      <c r="AF55" s="1803">
        <v>15</v>
      </c>
      <c r="AG55" s="1803"/>
      <c r="AH55" s="197">
        <f>X55+Z55+AB55+AD55+AF55</f>
        <v>40</v>
      </c>
      <c r="AI55" s="228">
        <v>0.6</v>
      </c>
      <c r="AJ55" s="1615">
        <f>R55</f>
        <v>0.8</v>
      </c>
      <c r="AK55" s="1732" t="s">
        <v>949</v>
      </c>
      <c r="AL55" s="1732"/>
      <c r="AM55" s="1728" t="s">
        <v>982</v>
      </c>
      <c r="AN55" s="1728"/>
      <c r="AO55" s="1732" t="s">
        <v>948</v>
      </c>
      <c r="AP55" s="1732"/>
      <c r="AQ55" s="216" t="s">
        <v>1110</v>
      </c>
      <c r="AR55" s="217"/>
      <c r="AS55" s="218" t="s">
        <v>1111</v>
      </c>
      <c r="AT55" s="219" t="s">
        <v>1096</v>
      </c>
      <c r="AU55" s="220" t="s">
        <v>1097</v>
      </c>
      <c r="AV55" s="156">
        <f t="shared" ref="AV55" si="36">+(IF(AND($AW55&gt;0,$AW55&lt;=0.2),0.2,(IF(AND($AW55&gt;0.2,$AW55&lt;=0.4),0.4,(IF(AND($AW55&gt;0.4,$AW55&lt;=0.6),0.6,(IF(AND($AW55&gt;0.6,$AW55&lt;=0.8),0.8,(IF($AW55&gt;0.8,1,""))))))))))</f>
        <v>0.6</v>
      </c>
      <c r="AW55" s="1758">
        <f t="shared" ref="AW55" si="37">+MIN(AI55:AI59)</f>
        <v>0.42</v>
      </c>
      <c r="AX55" s="1686" t="str">
        <f t="shared" ref="AX55" si="38">+(IF($AV55=0.2,"MUY BAJA",(IF($AV55=0.4,"BAJA",(IF($AV55=0.6,"MEDIA",(IF($AV55=0.8,"ALTA",(IF($AV55=1,"MUY ALTA",""))))))))))</f>
        <v>MEDIA</v>
      </c>
      <c r="AY55" s="1689">
        <f t="shared" ref="AY55" si="39">+MIN(AJ55:AJ59)</f>
        <v>0.8</v>
      </c>
      <c r="AZ55" s="1686" t="str">
        <f t="shared" ref="AZ55" si="40">+(IF($BC55=0.2,"MUY BAJA",(IF($BC55=0.4,"BAJA",(IF($BC55=0.6,"MEDIA",(IF($BC55=0.8,"ALTA",(IF($BC55=1,"MUY ALTA",""))))))))))</f>
        <v>ALTA</v>
      </c>
      <c r="BA55" s="1692" t="str">
        <f t="shared" ref="BA55" si="41">IF($AV55="","",(CONCATENATE("R.RESIDUAL
",(IF(AND($AV55=0.2,$BC55=0.2),1,(IF(AND($AV55=0.2,$BC55=0.4),6,(IF(AND($AV55=0.2,$BC55=0.6),11,(IF(AND($AV55=0.2,$BC55=0.8),16,(IF(AND($AV55=0.2,$BC55=1),21,(IF(AND($AV55=0.4,$BC55=0.2),2,(IF(AND($AV55=0.4,$BC55=0.4),7,(IF(AND($AV55=0.4,$BC55=0.6),12,(IF(AND($AV55=0.4,$BC55=0.8),17,(IF(AND($AV55=0.4,$BC55=1),22,(IF(AND($AV55=0.6,$BC55=0.2),3,(IF(AND($AV55=0.6,$BC55=0.4),8,(IF(AND($AV55=0.6,$BC55=0.6),13,(IF(AND($AV55=0.6,$BC55=0.8),18,(IF(AND($AV55=0.6,$BC55=1),23,(IF(AND($AV55=0.8,$BC55=0.2),4,(IF(AND($AV55=0.8,$BC55=0.4),9,(IF(AND($AV55=0.8,$BC55=0.6),14,(IF(AND($AV55=0.8,$BC55=0.8),19,(IF(AND($AV55=0.8,$BC55=1),24,(IF(AND($AV55=1,$BC55=0.2),5,(IF(AND($AV55=1,$BC55=0.4),10,(IF(AND($AV55=1,$BC55=0.6),15,(IF(AND($AV55=1,$BC55=0.8),20,(IF(AND($AV55=1,$BC55=1),25,"")))))))))))))))))))))))))))))))))))))))))))))))))))))</f>
        <v>R.RESIDUAL
18</v>
      </c>
      <c r="BB55" s="1593" t="s">
        <v>988</v>
      </c>
      <c r="BC55" s="156">
        <f t="shared" ref="BC55" si="42">+(IF(AND($AY55&gt;0,$AY55&lt;=0.2),0.2,(IF(AND($AY55&gt;0.2,$AY55&lt;=0.4),0.4,(IF(AND($AY55&gt;0.4,$AY55&lt;=0.6),0.6,(IF(AND($AY55&gt;0.6,$AY55&lt;=0.8),0.8,(IF($AY55&gt;0.8,1,""))))))))))</f>
        <v>0.8</v>
      </c>
      <c r="BD55" s="114">
        <f>+VLOOKUP($BA55,[6]Listas!$F$112:$G$136,2,FALSE)</f>
        <v>18</v>
      </c>
      <c r="BE55" s="157">
        <v>1</v>
      </c>
      <c r="BF55" s="158" t="str">
        <f>IF(ISERROR(IF(S55="R.INHERENTE
5","R. INHERENTE",(IF(BA55="R.RESIDUAL
5","R. RESIDUAL"," ")))),"",(IF(S55="R.INHERENTE
5","R. INHERENTE",(IF(BA55="R.RESIDUAL
5","R. RESIDUAL"," ")))))</f>
        <v xml:space="preserve"> </v>
      </c>
      <c r="BG55" s="159" t="str">
        <f>IF(ISERROR(IF(S55="R.INHERENTE
10","R. INHERENTE",(IF(BA55="R.RESIDUAL
10","R. RESIDUAL"," ")))),"",(IF(S55="R.INHERENTE
10","R. INHERENTE",(IF(BA55="R.RESIDUAL
10","R. RESIDUAL"," ")))))</f>
        <v xml:space="preserve"> </v>
      </c>
      <c r="BH55" s="160" t="str">
        <f>IF(ISERROR(IF(S55="R.INHERENTE
15","R. INHERENTE",(IF(BA55="R.RESIDUAL
15","R. RESIDUAL"," ")))),"",(IF(S55="R.INHERENTE
15","R. INHERENTE",(IF(BA55="R.RESIDUAL
15","R. RESIDUAL"," ")))))</f>
        <v xml:space="preserve"> </v>
      </c>
      <c r="BI55" s="160" t="str">
        <f>IF(ISERROR(IF(S55="R.INHERENTE
20","R. INHERENTE",(IF(BA55="R.RESIDUAL
20","R. RESIDUAL"," ")))),"",(IF(S55="R.INHERENTE
20","R. INHERENTE",(IF(BA55="R.RESIDUAL
20","R. RESIDUAL"," ")))))</f>
        <v>R. INHERENTE</v>
      </c>
      <c r="BJ55" s="161" t="str">
        <f>IF(ISERROR(IF(S55="R.INHERENTE
25","R. INHERENTE",(IF(BA55="R.RESIDUAL
25","R. RESIDUAL"," ")))),"",(IF(S55="R.INHERENTE
25","R. INHERENTE",(IF(BA55="R.RESIDUAL
25","R. RESIDUAL"," ")))))</f>
        <v xml:space="preserve"> </v>
      </c>
      <c r="BK55" s="122"/>
      <c r="BL55" s="1695"/>
      <c r="BM55" s="1683"/>
      <c r="BN55" s="1683"/>
      <c r="BO55" s="1683"/>
      <c r="BP55" s="1683"/>
      <c r="BQ55" s="1581"/>
      <c r="BR55" s="162"/>
      <c r="BS55" s="1800" t="s">
        <v>1098</v>
      </c>
      <c r="BT55" s="1596" t="s">
        <v>1096</v>
      </c>
      <c r="BU55" s="1587" t="s">
        <v>1099</v>
      </c>
      <c r="BV55" s="163"/>
      <c r="BW55" s="1590"/>
      <c r="BX55" s="1579"/>
      <c r="BY55" s="1579"/>
      <c r="BZ55" s="1579"/>
      <c r="CA55" s="1579"/>
      <c r="CB55" s="1579"/>
      <c r="CC55" s="1579"/>
      <c r="CD55" s="1579"/>
      <c r="CE55" s="714"/>
      <c r="CF55" s="714"/>
      <c r="CG55" s="714"/>
      <c r="CH55" s="714"/>
      <c r="CI55" s="1579"/>
      <c r="CJ55" s="1579"/>
      <c r="CK55" s="1579"/>
      <c r="CL55" s="1579"/>
      <c r="CM55" s="1579"/>
      <c r="CN55" s="1579"/>
      <c r="CO55" s="1579"/>
      <c r="CP55" s="1579"/>
      <c r="CQ55" s="1608"/>
      <c r="CR55" s="164"/>
      <c r="CS55" s="1611"/>
      <c r="CT55" s="1576"/>
      <c r="CU55" s="1576"/>
      <c r="CV55" s="1576"/>
      <c r="CW55" s="1605"/>
      <c r="CX55" s="1605"/>
      <c r="CY55" s="1605"/>
      <c r="CZ55" s="1605"/>
      <c r="DA55" s="1576"/>
      <c r="DB55" s="1576"/>
      <c r="DC55" s="1576"/>
      <c r="DD55" s="1576"/>
      <c r="DE55" s="201"/>
      <c r="DF55" s="201"/>
      <c r="DG55" s="201"/>
      <c r="DH55" s="201"/>
      <c r="DI55" s="1576"/>
      <c r="DJ55" s="1576"/>
      <c r="DK55" s="1576"/>
      <c r="DL55" s="1576"/>
      <c r="DM55" s="1576"/>
      <c r="DN55" s="1576"/>
      <c r="DO55" s="1576"/>
      <c r="DP55" s="1576"/>
      <c r="DQ55" s="1599"/>
      <c r="DR55" s="165"/>
      <c r="DS55" s="166"/>
      <c r="DT55" s="167"/>
      <c r="DU55" s="167"/>
      <c r="DV55" s="168"/>
    </row>
    <row r="56" spans="1:126" ht="57" customHeight="1">
      <c r="A56" s="100"/>
      <c r="B56" s="1726"/>
      <c r="C56" s="1676"/>
      <c r="D56" s="1676"/>
      <c r="E56" s="1676"/>
      <c r="F56" s="1670"/>
      <c r="G56" s="1805"/>
      <c r="H56" s="194" t="s">
        <v>1112</v>
      </c>
      <c r="I56" s="149" t="s">
        <v>975</v>
      </c>
      <c r="J56" s="1808"/>
      <c r="K56" s="1811"/>
      <c r="L56" s="1798"/>
      <c r="M56" s="150"/>
      <c r="N56" s="1649"/>
      <c r="O56" s="1652"/>
      <c r="P56" s="1655"/>
      <c r="Q56" s="1628"/>
      <c r="R56" s="1631"/>
      <c r="S56" s="1634"/>
      <c r="T56" s="151"/>
      <c r="U56" s="698" t="s">
        <v>1113</v>
      </c>
      <c r="V56" s="703" t="s">
        <v>981</v>
      </c>
      <c r="W56" s="1637"/>
      <c r="X56" s="1602">
        <v>25</v>
      </c>
      <c r="Y56" s="1602"/>
      <c r="Z56" s="1602"/>
      <c r="AA56" s="1602"/>
      <c r="AB56" s="1602"/>
      <c r="AC56" s="1602"/>
      <c r="AD56" s="1602"/>
      <c r="AE56" s="1602"/>
      <c r="AF56" s="1602">
        <v>15</v>
      </c>
      <c r="AG56" s="1602"/>
      <c r="AH56" s="716">
        <f t="shared" ref="AH56:AH59" si="43">X56+Z56+AB56+AD56+AF56</f>
        <v>40</v>
      </c>
      <c r="AI56" s="205">
        <v>0.42</v>
      </c>
      <c r="AJ56" s="1616"/>
      <c r="AK56" s="1675" t="s">
        <v>948</v>
      </c>
      <c r="AL56" s="1675"/>
      <c r="AM56" s="1676" t="s">
        <v>982</v>
      </c>
      <c r="AN56" s="1676"/>
      <c r="AO56" s="1675" t="s">
        <v>948</v>
      </c>
      <c r="AP56" s="1675"/>
      <c r="AQ56" s="699" t="s">
        <v>1114</v>
      </c>
      <c r="AR56" s="155"/>
      <c r="AS56" s="700" t="s">
        <v>1115</v>
      </c>
      <c r="AT56" s="219" t="s">
        <v>1096</v>
      </c>
      <c r="AU56" s="220" t="s">
        <v>1097</v>
      </c>
      <c r="AV56" s="114"/>
      <c r="AW56" s="1759"/>
      <c r="AX56" s="1687"/>
      <c r="AY56" s="1690"/>
      <c r="AZ56" s="1687"/>
      <c r="BA56" s="1693"/>
      <c r="BB56" s="1594"/>
      <c r="BC56" s="169"/>
      <c r="BD56" s="170"/>
      <c r="BE56" s="157">
        <v>0.8</v>
      </c>
      <c r="BF56" s="705" t="str">
        <f>IF(ISERROR(IF(S55="R.INHERENTE
4","R. INHERENTE",(IF(BA55="R.RESIDUAL
4","R. RESIDUAL"," ")))),"",(IF(S55="R.INHERENTE
4","R. INHERENTE",(IF(BA55="R.RESIDUAL
4","R. RESIDUAL"," ")))))</f>
        <v xml:space="preserve"> </v>
      </c>
      <c r="BG56" s="706" t="str">
        <f>IF(ISERROR(IF(S55="R.INHERENTE
9","R. INHERENTE",(IF(BA55="R.RESIDUAL
9","R. RESIDUAL"," ")))),"",(IF(S55="R.INHERENTE
9","R. INHERENTE",(IF(BA55="R.RESIDUAL
9","R. RESIDUAL"," ")))))</f>
        <v xml:space="preserve"> </v>
      </c>
      <c r="BH56" s="707" t="str">
        <f>IF(ISERROR(IF(S55="R.INHERENTE
14","R. INHERENTE",(IF(BA55="R.RESIDUAL
14","R. RESIDUAL"," ")))),"",(IF(S55="R.INHERENTE
14","R. INHERENTE",(IF(BA55="R.RESIDUAL
14","R. RESIDUAL"," ")))))</f>
        <v xml:space="preserve"> </v>
      </c>
      <c r="BI56" s="708" t="str">
        <f>IF(ISERROR(IF(S55="R.INHERENTE
19","R. INHERENTE",(IF(BA55="R.RESIDUAL
19","R. RESIDUAL"," ")))),"",(IF(S55="R.INHERENTE
19","R. INHERENTE",(IF(BA55="R.RESIDUAL
19","R. RESIDUAL"," ")))))</f>
        <v xml:space="preserve"> </v>
      </c>
      <c r="BJ56" s="709" t="str">
        <f>IF(ISERROR(IF(S55="R.INHERENTE
24","R. INHERENTE",(IF(BA55="R.RESIDUAL
24","R. RESIDUAL"," ")))),"",(IF(S55="R.INHERENTE
24","R. INHERENTE",(IF(BA55="R.RESIDUAL
24","R. RESIDUAL"," ")))))</f>
        <v xml:space="preserve"> </v>
      </c>
      <c r="BK56" s="122"/>
      <c r="BL56" s="1696"/>
      <c r="BM56" s="1684"/>
      <c r="BN56" s="1684"/>
      <c r="BO56" s="1684"/>
      <c r="BP56" s="1684"/>
      <c r="BQ56" s="1582"/>
      <c r="BR56" s="162"/>
      <c r="BS56" s="1801"/>
      <c r="BT56" s="1597"/>
      <c r="BU56" s="1588"/>
      <c r="BV56" s="163"/>
      <c r="BW56" s="1681"/>
      <c r="BX56" s="1577"/>
      <c r="BY56" s="1577"/>
      <c r="BZ56" s="1577"/>
      <c r="CA56" s="1577"/>
      <c r="CB56" s="1577"/>
      <c r="CC56" s="1577"/>
      <c r="CD56" s="1577"/>
      <c r="CE56" s="207"/>
      <c r="CF56" s="207"/>
      <c r="CG56" s="207"/>
      <c r="CH56" s="207"/>
      <c r="CI56" s="1577"/>
      <c r="CJ56" s="1577"/>
      <c r="CK56" s="1577"/>
      <c r="CL56" s="1577"/>
      <c r="CM56" s="1577"/>
      <c r="CN56" s="1577"/>
      <c r="CO56" s="1577"/>
      <c r="CP56" s="1577"/>
      <c r="CQ56" s="1609"/>
      <c r="CR56" s="164"/>
      <c r="CS56" s="1677"/>
      <c r="CT56" s="1577"/>
      <c r="CU56" s="1577"/>
      <c r="CV56" s="1577"/>
      <c r="CW56" s="1606"/>
      <c r="CX56" s="1606"/>
      <c r="CY56" s="1606"/>
      <c r="CZ56" s="1606"/>
      <c r="DA56" s="1577"/>
      <c r="DB56" s="1577"/>
      <c r="DC56" s="1577"/>
      <c r="DD56" s="1577"/>
      <c r="DE56" s="207"/>
      <c r="DF56" s="207"/>
      <c r="DG56" s="207"/>
      <c r="DH56" s="207"/>
      <c r="DI56" s="1577"/>
      <c r="DJ56" s="1577"/>
      <c r="DK56" s="1577"/>
      <c r="DL56" s="1577"/>
      <c r="DM56" s="1577"/>
      <c r="DN56" s="1577"/>
      <c r="DO56" s="1577"/>
      <c r="DP56" s="1577"/>
      <c r="DQ56" s="1600"/>
      <c r="DR56" s="165"/>
      <c r="DS56" s="710"/>
      <c r="DT56" s="711"/>
      <c r="DU56" s="711"/>
      <c r="DV56" s="712"/>
    </row>
    <row r="57" spans="1:126" ht="57" customHeight="1">
      <c r="A57" s="100"/>
      <c r="B57" s="1726"/>
      <c r="C57" s="1676"/>
      <c r="D57" s="1676"/>
      <c r="E57" s="1676"/>
      <c r="F57" s="1670"/>
      <c r="G57" s="1805"/>
      <c r="H57" s="697"/>
      <c r="I57" s="149"/>
      <c r="J57" s="1808"/>
      <c r="K57" s="1811"/>
      <c r="L57" s="1798"/>
      <c r="M57" s="150"/>
      <c r="N57" s="1649"/>
      <c r="O57" s="1652"/>
      <c r="P57" s="1655"/>
      <c r="Q57" s="1628"/>
      <c r="R57" s="1631"/>
      <c r="S57" s="1634"/>
      <c r="T57" s="151"/>
      <c r="U57" s="698"/>
      <c r="V57" s="703"/>
      <c r="W57" s="1637"/>
      <c r="X57" s="1602"/>
      <c r="Y57" s="1602"/>
      <c r="Z57" s="1602"/>
      <c r="AA57" s="1602"/>
      <c r="AB57" s="1602"/>
      <c r="AC57" s="1602"/>
      <c r="AD57" s="1602"/>
      <c r="AE57" s="1602"/>
      <c r="AF57" s="1602"/>
      <c r="AG57" s="1602"/>
      <c r="AH57" s="716">
        <f t="shared" si="43"/>
        <v>0</v>
      </c>
      <c r="AI57" s="205"/>
      <c r="AJ57" s="1616"/>
      <c r="AK57" s="1675"/>
      <c r="AL57" s="1675"/>
      <c r="AM57" s="1676"/>
      <c r="AN57" s="1676"/>
      <c r="AO57" s="1675"/>
      <c r="AP57" s="1675"/>
      <c r="AQ57" s="699"/>
      <c r="AR57" s="155"/>
      <c r="AS57" s="700"/>
      <c r="AT57" s="701"/>
      <c r="AU57" s="702"/>
      <c r="AV57" s="114"/>
      <c r="AW57" s="1759"/>
      <c r="AX57" s="1687"/>
      <c r="AY57" s="1690"/>
      <c r="AZ57" s="1687"/>
      <c r="BA57" s="1693"/>
      <c r="BB57" s="1594"/>
      <c r="BC57" s="169"/>
      <c r="BD57" s="170"/>
      <c r="BE57" s="157">
        <v>0.60000000000000009</v>
      </c>
      <c r="BF57" s="705" t="str">
        <f>IF(ISERROR(IF(S55="R.INHERENTE
3","R. INHERENTE",(IF(BA55="R.RESIDUAL
3","R. RESIDUAL"," ")))),"",(IF(S55="R.INHERENTE
3","R. INHERENTE",(IF(BA55="R.RESIDUAL
3","R. RESIDUAL"," ")))))</f>
        <v xml:space="preserve"> </v>
      </c>
      <c r="BG57" s="706" t="str">
        <f>IF(ISERROR(IF(S55="R.INHERENTE
8","R. INHERENTE",(IF(BA55="R.RESIDUAL
8","R. RESIDUAL"," ")))),"",(IF(S55="R.INHERENTE
8","R. INHERENTE",(IF(BA55="R.RESIDUAL
8","R. RESIDUAL"," ")))))</f>
        <v xml:space="preserve"> </v>
      </c>
      <c r="BH57" s="707" t="str">
        <f>IF(ISERROR(IF(S55="R.INHERENTE
13","R. INHERENTE",(IF(BA55="R.RESIDUAL
13","R. RESIDUAL"," ")))),"",(IF(S55="R.INHERENTE
13","R. INHERENTE",(IF(BA55="R.RESIDUAL
13","R. RESIDUAL"," ")))))</f>
        <v xml:space="preserve"> </v>
      </c>
      <c r="BI57" s="708" t="str">
        <f>IF(ISERROR(IF(S55="R.INHERENTE
18","R. INHERENTE",(IF(BA55="R.RESIDUAL
18","R. RESIDUAL"," ")))),"",(IF(S55="R.INHERENTE
18","R. INHERENTE",(IF(BA55="R.RESIDUAL
18","R. RESIDUAL"," ")))))</f>
        <v>R. RESIDUAL</v>
      </c>
      <c r="BJ57" s="709" t="str">
        <f>IF(ISERROR(IF(S55="R.INHERENTE
23","R. INHERENTE",(IF(BA55="R.RESIDUAL
23","R. RESIDUAL"," ")))),"",(IF(S55="R.INHERENTE
23","R. INHERENTE",(IF(BA55="R.RESIDUAL
23","R. RESIDUAL"," ")))))</f>
        <v xml:space="preserve"> </v>
      </c>
      <c r="BK57" s="122"/>
      <c r="BL57" s="1696"/>
      <c r="BM57" s="1684"/>
      <c r="BN57" s="1684"/>
      <c r="BO57" s="1684"/>
      <c r="BP57" s="1684"/>
      <c r="BQ57" s="1582"/>
      <c r="BR57" s="162"/>
      <c r="BS57" s="1801"/>
      <c r="BT57" s="1597"/>
      <c r="BU57" s="1588"/>
      <c r="BV57" s="163"/>
      <c r="BW57" s="1681"/>
      <c r="BX57" s="1577"/>
      <c r="BY57" s="1577"/>
      <c r="BZ57" s="1577"/>
      <c r="CA57" s="1577"/>
      <c r="CB57" s="1577"/>
      <c r="CC57" s="1577"/>
      <c r="CD57" s="1577"/>
      <c r="CE57" s="207"/>
      <c r="CF57" s="207"/>
      <c r="CG57" s="207"/>
      <c r="CH57" s="207"/>
      <c r="CI57" s="1577"/>
      <c r="CJ57" s="1577"/>
      <c r="CK57" s="1577"/>
      <c r="CL57" s="1577"/>
      <c r="CM57" s="1577"/>
      <c r="CN57" s="1577"/>
      <c r="CO57" s="1577"/>
      <c r="CP57" s="1577"/>
      <c r="CQ57" s="1609"/>
      <c r="CR57" s="164"/>
      <c r="CS57" s="1677"/>
      <c r="CT57" s="1577"/>
      <c r="CU57" s="1577"/>
      <c r="CV57" s="1577"/>
      <c r="CW57" s="1606"/>
      <c r="CX57" s="1606"/>
      <c r="CY57" s="1606"/>
      <c r="CZ57" s="1606"/>
      <c r="DA57" s="1577"/>
      <c r="DB57" s="1577"/>
      <c r="DC57" s="1577"/>
      <c r="DD57" s="1577"/>
      <c r="DE57" s="207"/>
      <c r="DF57" s="207"/>
      <c r="DG57" s="207"/>
      <c r="DH57" s="207"/>
      <c r="DI57" s="1577"/>
      <c r="DJ57" s="1577"/>
      <c r="DK57" s="1577"/>
      <c r="DL57" s="1577"/>
      <c r="DM57" s="1577"/>
      <c r="DN57" s="1577"/>
      <c r="DO57" s="1577"/>
      <c r="DP57" s="1577"/>
      <c r="DQ57" s="1600"/>
      <c r="DR57" s="165"/>
      <c r="DS57" s="710"/>
      <c r="DT57" s="711"/>
      <c r="DU57" s="711"/>
      <c r="DV57" s="712"/>
    </row>
    <row r="58" spans="1:126" ht="57" customHeight="1">
      <c r="A58" s="100"/>
      <c r="B58" s="1726"/>
      <c r="C58" s="1676"/>
      <c r="D58" s="1676"/>
      <c r="E58" s="1676"/>
      <c r="F58" s="1670"/>
      <c r="G58" s="1805"/>
      <c r="H58" s="697"/>
      <c r="I58" s="149"/>
      <c r="J58" s="1808"/>
      <c r="K58" s="1811"/>
      <c r="L58" s="1798"/>
      <c r="M58" s="150"/>
      <c r="N58" s="1649"/>
      <c r="O58" s="1652"/>
      <c r="P58" s="1655"/>
      <c r="Q58" s="1628"/>
      <c r="R58" s="1631"/>
      <c r="S58" s="1634"/>
      <c r="T58" s="151"/>
      <c r="U58" s="698"/>
      <c r="V58" s="703"/>
      <c r="W58" s="1637"/>
      <c r="X58" s="1602"/>
      <c r="Y58" s="1602"/>
      <c r="Z58" s="1602"/>
      <c r="AA58" s="1602"/>
      <c r="AB58" s="1602"/>
      <c r="AC58" s="1602"/>
      <c r="AD58" s="1602"/>
      <c r="AE58" s="1602"/>
      <c r="AF58" s="1602"/>
      <c r="AG58" s="1602"/>
      <c r="AH58" s="716">
        <f t="shared" si="43"/>
        <v>0</v>
      </c>
      <c r="AI58" s="205"/>
      <c r="AJ58" s="1616"/>
      <c r="AK58" s="1675"/>
      <c r="AL58" s="1675"/>
      <c r="AM58" s="1676"/>
      <c r="AN58" s="1676"/>
      <c r="AO58" s="1675"/>
      <c r="AP58" s="1675"/>
      <c r="AQ58" s="699"/>
      <c r="AR58" s="155"/>
      <c r="AS58" s="700"/>
      <c r="AT58" s="701"/>
      <c r="AU58" s="702"/>
      <c r="AV58" s="114"/>
      <c r="AW58" s="1759"/>
      <c r="AX58" s="1687"/>
      <c r="AY58" s="1690"/>
      <c r="AZ58" s="1687"/>
      <c r="BA58" s="1693"/>
      <c r="BB58" s="1594"/>
      <c r="BC58" s="169"/>
      <c r="BD58" s="170"/>
      <c r="BE58" s="157">
        <v>0.4</v>
      </c>
      <c r="BF58" s="705" t="str">
        <f>IF(ISERROR(IF(S55="R.INHERENTE
2","R. INHERENTE",(IF(BA55="R.RESIDUAL
2","R. RESIDUAL"," ")))),"",(IF(S55="R.INHERENTE
2","R. INHERENTE",(IF(BA55="R.RESIDUAL
2","R. RESIDUAL"," ")))))</f>
        <v xml:space="preserve"> </v>
      </c>
      <c r="BG58" s="706" t="str">
        <f>IF(ISERROR(IF(S55="R.INHERENTE
7","R. INHERENTE",(IF(BA55="R.RESIDUAL
7","R. RESIDUAL"," ")))),"",(IF(S55="R.INHERENTE
7","R. INHERENTE",(IF(BA55="R.RESIDUAL
7","R. RESIDUAL"," ")))))</f>
        <v xml:space="preserve"> </v>
      </c>
      <c r="BH58" s="713" t="str">
        <f>IF(ISERROR(IF(S55="R.INHERENTE
12","R. INHERENTE",(IF(BA55="R.RESIDUAL
12","R. RESIDUAL"," ")))),"",(IF(S55="R.INHERENTE
12","R. INHERENTE",(IF(BA55="R.RESIDUAL
12","R. RESIDUAL"," ")))))</f>
        <v xml:space="preserve"> </v>
      </c>
      <c r="BI58" s="707" t="str">
        <f>IF(ISERROR(IF(S55="R.INHERENTE
17","R. INHERENTE",(IF(BA55="R.RESIDUAL
17","R. RESIDUAL"," ")))),"",(IF(S55="R.INHERENTE
17","R. INHERENTE",(IF(BA55="R.RESIDUAL
17","R. RESIDUAL"," ")))))</f>
        <v xml:space="preserve"> </v>
      </c>
      <c r="BJ58" s="709" t="str">
        <f>IF(ISERROR(IF(S55="R.INHERENTE
22","R. INHERENTE",(IF(BA55="R.RESIDUAL
22","R. RESIDUAL"," ")))),"",(IF(S55="R.INHERENTE
22","R. INHERENTE",(IF(BA55="R.RESIDUAL
22","R. RESIDUAL"," ")))))</f>
        <v xml:space="preserve"> </v>
      </c>
      <c r="BK58" s="122"/>
      <c r="BL58" s="1696"/>
      <c r="BM58" s="1684"/>
      <c r="BN58" s="1684"/>
      <c r="BO58" s="1684"/>
      <c r="BP58" s="1684"/>
      <c r="BQ58" s="1582"/>
      <c r="BR58" s="162"/>
      <c r="BS58" s="1801"/>
      <c r="BT58" s="1597"/>
      <c r="BU58" s="1588"/>
      <c r="BV58" s="163"/>
      <c r="BW58" s="1681"/>
      <c r="BX58" s="1577"/>
      <c r="BY58" s="1577"/>
      <c r="BZ58" s="1577"/>
      <c r="CA58" s="1577"/>
      <c r="CB58" s="1577"/>
      <c r="CC58" s="1577"/>
      <c r="CD58" s="1577"/>
      <c r="CE58" s="207"/>
      <c r="CF58" s="207"/>
      <c r="CG58" s="207"/>
      <c r="CH58" s="207"/>
      <c r="CI58" s="1577"/>
      <c r="CJ58" s="1577"/>
      <c r="CK58" s="1577"/>
      <c r="CL58" s="1577"/>
      <c r="CM58" s="1577"/>
      <c r="CN58" s="1577"/>
      <c r="CO58" s="1577"/>
      <c r="CP58" s="1577"/>
      <c r="CQ58" s="1609"/>
      <c r="CR58" s="164"/>
      <c r="CS58" s="1677"/>
      <c r="CT58" s="1577"/>
      <c r="CU58" s="1577"/>
      <c r="CV58" s="1577"/>
      <c r="CW58" s="1606"/>
      <c r="CX58" s="1606"/>
      <c r="CY58" s="1606"/>
      <c r="CZ58" s="1606"/>
      <c r="DA58" s="1577"/>
      <c r="DB58" s="1577"/>
      <c r="DC58" s="1577"/>
      <c r="DD58" s="1577"/>
      <c r="DE58" s="207"/>
      <c r="DF58" s="207"/>
      <c r="DG58" s="207"/>
      <c r="DH58" s="207"/>
      <c r="DI58" s="1577"/>
      <c r="DJ58" s="1577"/>
      <c r="DK58" s="1577"/>
      <c r="DL58" s="1577"/>
      <c r="DM58" s="1577"/>
      <c r="DN58" s="1577"/>
      <c r="DO58" s="1577"/>
      <c r="DP58" s="1577"/>
      <c r="DQ58" s="1600"/>
      <c r="DR58" s="165"/>
      <c r="DS58" s="710"/>
      <c r="DT58" s="711"/>
      <c r="DU58" s="711"/>
      <c r="DV58" s="712"/>
    </row>
    <row r="59" spans="1:126" ht="57" customHeight="1" thickBot="1">
      <c r="A59" s="100"/>
      <c r="B59" s="1727"/>
      <c r="C59" s="1699"/>
      <c r="D59" s="1699"/>
      <c r="E59" s="1699"/>
      <c r="F59" s="1671"/>
      <c r="G59" s="1806"/>
      <c r="H59" s="171"/>
      <c r="I59" s="227"/>
      <c r="J59" s="1809"/>
      <c r="K59" s="1812"/>
      <c r="L59" s="1799"/>
      <c r="M59" s="150"/>
      <c r="N59" s="1650"/>
      <c r="O59" s="1653"/>
      <c r="P59" s="1656"/>
      <c r="Q59" s="1629"/>
      <c r="R59" s="1632"/>
      <c r="S59" s="1635"/>
      <c r="T59" s="151"/>
      <c r="U59" s="172"/>
      <c r="V59" s="173"/>
      <c r="W59" s="1638"/>
      <c r="X59" s="1622"/>
      <c r="Y59" s="1622"/>
      <c r="Z59" s="1622"/>
      <c r="AA59" s="1622"/>
      <c r="AB59" s="1622"/>
      <c r="AC59" s="1622"/>
      <c r="AD59" s="1622"/>
      <c r="AE59" s="1622"/>
      <c r="AF59" s="1622"/>
      <c r="AG59" s="1622"/>
      <c r="AH59" s="210">
        <f t="shared" si="43"/>
        <v>0</v>
      </c>
      <c r="AI59" s="208"/>
      <c r="AJ59" s="1617"/>
      <c r="AK59" s="1698"/>
      <c r="AL59" s="1698"/>
      <c r="AM59" s="1699"/>
      <c r="AN59" s="1699"/>
      <c r="AO59" s="1698"/>
      <c r="AP59" s="1698"/>
      <c r="AQ59" s="176"/>
      <c r="AR59" s="177"/>
      <c r="AS59" s="178"/>
      <c r="AT59" s="179"/>
      <c r="AU59" s="180"/>
      <c r="AV59" s="114"/>
      <c r="AW59" s="1760"/>
      <c r="AX59" s="1688"/>
      <c r="AY59" s="1691"/>
      <c r="AZ59" s="1688"/>
      <c r="BA59" s="1694"/>
      <c r="BB59" s="1595"/>
      <c r="BC59" s="169"/>
      <c r="BD59" s="170"/>
      <c r="BE59" s="181">
        <v>0.2</v>
      </c>
      <c r="BF59" s="182" t="str">
        <f>IF(ISERROR(IF(S55="R.INHERENTE
1","R. INHERENTE",(IF(BA55="R.RESIDUAL
1","R. RESIDUAL"," ")))),"",(IF(S55="R.INHERENTE
1","R. INHERENTE",(IF(BA55="R.RESIDUAL
1","R. RESIDUAL"," ")))))</f>
        <v xml:space="preserve"> </v>
      </c>
      <c r="BG59" s="183" t="str">
        <f>IF(ISERROR(IF(S55="R.INHERENTE
6","R. INHERENTE",(IF(BA55="R.RESIDUAL
6","R. RESIDUAL"," ")))),"",(IF(S55="R.INHERENTE
6","R. INHERENTE",(IF(BA55="R.RESIDUAL
6","R. RESIDUAL"," ")))))</f>
        <v xml:space="preserve"> </v>
      </c>
      <c r="BH59" s="184" t="str">
        <f>IF(ISERROR(IF(S55="R.INHERENTE
11","R. INHERENTE",(IF(BA55="R.RESIDUAL
11","R. RESIDUAL"," ")))),"",(IF(S55="R.INHERENTE
11","R. INHERENTE",(IF(BA55="R.RESIDUAL
11","R. RESIDUAL"," ")))))</f>
        <v xml:space="preserve"> </v>
      </c>
      <c r="BI59" s="185" t="str">
        <f>IF(ISERROR(IF(S55="R.INHERENTE
16","R. INHERENTE",(IF(BA55="R.RESIDUAL
16","R. RESIDUAL"," ")))),"",(IF(S55="R.INHERENTE
16","R. INHERENTE",(IF(BA55="R.RESIDUAL
16","R. RESIDUAL"," ")))))</f>
        <v xml:space="preserve"> </v>
      </c>
      <c r="BJ59" s="186" t="str">
        <f>IF(ISERROR(IF(S55="R.INHERENTE
21","R. INHERENTE",(IF(BA55="R.RESIDUAL
21","R. RESIDUAL"," ")))),"",(IF(S55="R.INHERENTE
21","R. INHERENTE",(IF(BA55="R.RESIDUAL
21","R. RESIDUAL"," ")))))</f>
        <v xml:space="preserve"> </v>
      </c>
      <c r="BK59" s="122"/>
      <c r="BL59" s="1697"/>
      <c r="BM59" s="1685"/>
      <c r="BN59" s="1685"/>
      <c r="BO59" s="1685"/>
      <c r="BP59" s="1685"/>
      <c r="BQ59" s="1583"/>
      <c r="BR59" s="162"/>
      <c r="BS59" s="1802"/>
      <c r="BT59" s="1598"/>
      <c r="BU59" s="1589"/>
      <c r="BV59" s="163"/>
      <c r="BW59" s="1682"/>
      <c r="BX59" s="1580"/>
      <c r="BY59" s="1580"/>
      <c r="BZ59" s="1580"/>
      <c r="CA59" s="1580"/>
      <c r="CB59" s="1580"/>
      <c r="CC59" s="1580"/>
      <c r="CD59" s="1580"/>
      <c r="CE59" s="211"/>
      <c r="CF59" s="211"/>
      <c r="CG59" s="211"/>
      <c r="CH59" s="211"/>
      <c r="CI59" s="1580"/>
      <c r="CJ59" s="1580"/>
      <c r="CK59" s="1580"/>
      <c r="CL59" s="1580"/>
      <c r="CM59" s="1580"/>
      <c r="CN59" s="1580"/>
      <c r="CO59" s="1580"/>
      <c r="CP59" s="1580"/>
      <c r="CQ59" s="1610"/>
      <c r="CR59" s="164"/>
      <c r="CS59" s="1678"/>
      <c r="CT59" s="1578"/>
      <c r="CU59" s="1578"/>
      <c r="CV59" s="1578"/>
      <c r="CW59" s="1607"/>
      <c r="CX59" s="1607"/>
      <c r="CY59" s="1607"/>
      <c r="CZ59" s="1607"/>
      <c r="DA59" s="1578"/>
      <c r="DB59" s="1578"/>
      <c r="DC59" s="1578"/>
      <c r="DD59" s="1578"/>
      <c r="DE59" s="212"/>
      <c r="DF59" s="212"/>
      <c r="DG59" s="212"/>
      <c r="DH59" s="212"/>
      <c r="DI59" s="1578"/>
      <c r="DJ59" s="1578"/>
      <c r="DK59" s="1578"/>
      <c r="DL59" s="1578"/>
      <c r="DM59" s="1578"/>
      <c r="DN59" s="1578"/>
      <c r="DO59" s="1578"/>
      <c r="DP59" s="1578"/>
      <c r="DQ59" s="1601"/>
      <c r="DR59" s="165"/>
      <c r="DS59" s="188"/>
      <c r="DT59" s="189"/>
      <c r="DU59" s="189"/>
      <c r="DV59" s="190"/>
    </row>
    <row r="60" spans="1:126" ht="19.5" customHeight="1" thickBot="1">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F60" s="192">
        <v>0.2</v>
      </c>
      <c r="BG60" s="193">
        <v>0.4</v>
      </c>
      <c r="BH60" s="193">
        <v>0.60000000000000009</v>
      </c>
      <c r="BI60" s="193">
        <v>0.8</v>
      </c>
      <c r="BJ60" s="193">
        <v>1</v>
      </c>
    </row>
    <row r="61" spans="1:126" s="102" customFormat="1" ht="57" customHeight="1">
      <c r="B61" s="1725">
        <v>8</v>
      </c>
      <c r="C61" s="1728" t="s">
        <v>1116</v>
      </c>
      <c r="D61" s="1729" t="s">
        <v>1117</v>
      </c>
      <c r="E61" s="1729" t="s">
        <v>971</v>
      </c>
      <c r="F61" s="1791" t="s">
        <v>972</v>
      </c>
      <c r="G61" s="1794" t="s">
        <v>1118</v>
      </c>
      <c r="H61" s="242" t="s">
        <v>1119</v>
      </c>
      <c r="I61" s="243" t="s">
        <v>975</v>
      </c>
      <c r="J61" s="1710" t="str">
        <f>IF(F61="","",(CONCATENATE("Posibilidad de afectación ",F61," ",G61," ",H61," ",H62," ",H63," ",H64," ",H65)))</f>
        <v xml:space="preserve">Posibilidad de afectación Económica y Reputacional  por manipulación indebida de la información con intereses personales o a terceros, debido a inseguridad en las politicas de autenticación y contraseñas de los sistemas de informacion o por ofrecimiento de dadivas por parte de personal interno o externo  o presiones indebidas    </v>
      </c>
      <c r="K61" s="1713" t="s">
        <v>1069</v>
      </c>
      <c r="L61" s="1716" t="s">
        <v>1120</v>
      </c>
      <c r="M61" s="244"/>
      <c r="N61" s="1648" t="s">
        <v>978</v>
      </c>
      <c r="O61" s="1719">
        <f>IF(ISERROR(VLOOKUP($N61,[7]Listas!$E$20:$F$24,2,FALSE)),"",(VLOOKUP($N61,[7]Listas!$E$20:$F$24,2,FALSE)))</f>
        <v>0.8</v>
      </c>
      <c r="P61" s="1722" t="str">
        <f>IF(ISERROR(VLOOKUP($O61,[7]Listas!$E$3:$F$7,2,FALSE)),"",(VLOOKUP($O61,[7]Listas!$E$3:$F$7,2,FALSE)))</f>
        <v>ALTA
Es viable que el evento ocurra en la mayoria de las circunstancias.</v>
      </c>
      <c r="Q61" s="1777" t="s">
        <v>1032</v>
      </c>
      <c r="R61" s="1780">
        <f>IF(ISERROR(VLOOKUP($Q61,[7]Listas!$E$28:$F$35,2,FALSE)),"",(VLOOKUP($Q61,[7]Listas!$E$28:$F$35,2,FALSE)))</f>
        <v>0.8</v>
      </c>
      <c r="S61" s="1783" t="str">
        <f t="shared" ref="S61" si="44">IF(O61="","",(CONCATENATE("R.INHERENTE
",(IF(AND($O61=0.2,$R61=0.2),1,(IF(AND($O61=0.2,$R61=0.4),6,(IF(AND($O61=0.2,$R61=0.6),11,(IF(AND($O61=0.2,$R61=0.8),16,(IF(AND($O61=0.2,$R61=1),21,(IF(AND($O61=0.4,$R61=0.2),2,(IF(AND($O61=0.4,$R61=0.4),7,(IF(AND($O61=0.4,$R61=0.6),12,(IF(AND($O61=0.4,$R61=0.8),17,(IF(AND($O61=0.4,$R61=1),22,(IF(AND($O61=0.6,$R61=0.2),3,(IF(AND($O61=0.6,$R61=0.4),8,(IF(AND($O61=0.6,$R61=0.6),13,(IF(AND($O61=0.6,$R61=0.8),18,(IF(AND($O61=0.6,$R61=1),23,(IF(AND($O61=0.8,$R61=0.2),4,(IF(AND($O61=0.8,$R61=0.4),9,(IF(AND($O61=0.8,$R61=0.6),14,(IF(AND($O61=0.8,$R61=0.8),19,(IF(AND($O61=0.8,$R61=1),24,(IF(AND($O61=1,$R61=0.2),5,(IF(AND($O61=1,$R61=0.4),10,(IF(AND($O61=1,$R61=0.6),15,(IF(AND($O61=1,$R61=0.8),20,(IF(AND($O61=1,$R61=1),25,"")))))))))))))))))))))))))))))))))))))))))))))))))))))</f>
        <v>R.INHERENTE
19</v>
      </c>
      <c r="T61" s="244">
        <f>+VLOOKUP($S61,[7]Listas!$D$112:$E$136,2,FALSE)</f>
        <v>19</v>
      </c>
      <c r="U61" s="245" t="s">
        <v>1121</v>
      </c>
      <c r="V61" s="246" t="s">
        <v>981</v>
      </c>
      <c r="W61" s="1786" t="s">
        <v>367</v>
      </c>
      <c r="X61" s="1789">
        <v>25</v>
      </c>
      <c r="Y61" s="1789"/>
      <c r="Z61" s="1789"/>
      <c r="AA61" s="1789"/>
      <c r="AB61" s="1614"/>
      <c r="AC61" s="1614"/>
      <c r="AD61" s="1761"/>
      <c r="AE61" s="1761"/>
      <c r="AF61" s="1614">
        <v>15</v>
      </c>
      <c r="AG61" s="1614"/>
      <c r="AH61" s="214">
        <f t="shared" ref="AH61:AH65" si="45">X61+Z61+AB61+AD61+AF61</f>
        <v>40</v>
      </c>
      <c r="AI61" s="215">
        <v>0.48</v>
      </c>
      <c r="AJ61" s="1762">
        <f>R61</f>
        <v>0.8</v>
      </c>
      <c r="AK61" s="1732" t="s">
        <v>948</v>
      </c>
      <c r="AL61" s="1732"/>
      <c r="AM61" s="1728" t="s">
        <v>982</v>
      </c>
      <c r="AN61" s="1728"/>
      <c r="AO61" s="1732" t="s">
        <v>948</v>
      </c>
      <c r="AP61" s="1732"/>
      <c r="AQ61" s="216" t="s">
        <v>1122</v>
      </c>
      <c r="AR61" s="217" t="s">
        <v>1085</v>
      </c>
      <c r="AS61" s="218" t="s">
        <v>1123</v>
      </c>
      <c r="AT61" s="219" t="s">
        <v>1124</v>
      </c>
      <c r="AU61" s="220" t="s">
        <v>1125</v>
      </c>
      <c r="AV61" s="156">
        <f>+(IF(AND($AW61&gt;0,$AW61&lt;=0.2),0.2,(IF(AND($AW61&gt;0.2,$AW61&lt;=0.4),0.4,(IF(AND($AW61&gt;0.4,$AW61&lt;=0.6),0.6,(IF(AND($AW61&gt;0.6,$AW61&lt;=0.8),0.8,(IF($AW61&gt;0.8,1,""))))))))))</f>
        <v>0.2</v>
      </c>
      <c r="AW61" s="1758">
        <f>+MIN(AI61:AI65)</f>
        <v>4.9500000000000002E-2</v>
      </c>
      <c r="AX61" s="1686" t="str">
        <f t="shared" ref="AX61" si="46">+(IF($AV61=0.2,"MUY BAJA",(IF($AV61=0.4,"BAJA",(IF($AV61=0.6,"MEDIA",(IF($AV61=0.8,"ALTA",(IF($AV61=1,"MUY ALTA",""))))))))))</f>
        <v>MUY BAJA</v>
      </c>
      <c r="AY61" s="1689">
        <f>+MIN(AJ61:AJ65)</f>
        <v>0.8</v>
      </c>
      <c r="AZ61" s="1686" t="str">
        <f t="shared" ref="AZ61" si="47">+(IF($BC61=0.2,"MUY BAJA",(IF($BC61=0.4,"BAJA",(IF($BC61=0.6,"MEDIA",(IF($BC61=0.8,"ALTA",(IF($BC61=1,"MUY ALTA",""))))))))))</f>
        <v>ALTA</v>
      </c>
      <c r="BA61" s="1692" t="str">
        <f t="shared" ref="BA61" si="48">IF($AV61="","",(CONCATENATE("R.RESIDUAL
",(IF(AND($AV61=0.2,$BC61=0.2),1,(IF(AND($AV61=0.2,$BC61=0.4),6,(IF(AND($AV61=0.2,$BC61=0.6),11,(IF(AND($AV61=0.2,$BC61=0.8),16,(IF(AND($AV61=0.2,$BC61=1),21,(IF(AND($AV61=0.4,$BC61=0.2),2,(IF(AND($AV61=0.4,$BC61=0.4),7,(IF(AND($AV61=0.4,$BC61=0.6),12,(IF(AND($AV61=0.4,$BC61=0.8),17,(IF(AND($AV61=0.4,$BC61=1),22,(IF(AND($AV61=0.6,$BC61=0.2),3,(IF(AND($AV61=0.6,$BC61=0.4),8,(IF(AND($AV61=0.6,$BC61=0.6),13,(IF(AND($AV61=0.6,$BC61=0.8),18,(IF(AND($AV61=0.6,$BC61=1),23,(IF(AND($AV61=0.8,$BC61=0.2),4,(IF(AND($AV61=0.8,$BC61=0.4),9,(IF(AND($AV61=0.8,$BC61=0.6),14,(IF(AND($AV61=0.8,$BC61=0.8),19,(IF(AND($AV61=0.8,$BC61=1),24,(IF(AND($AV61=1,$BC61=0.2),5,(IF(AND($AV61=1,$BC61=0.4),10,(IF(AND($AV61=1,$BC61=0.6),15,(IF(AND($AV61=1,$BC61=0.8),20,(IF(AND($AV61=1,$BC61=1),25,"")))))))))))))))))))))))))))))))))))))))))))))))))))))</f>
        <v>R.RESIDUAL
16</v>
      </c>
      <c r="BB61" s="1593" t="s">
        <v>1038</v>
      </c>
      <c r="BC61" s="156">
        <f>+(IF(AND($AY61&gt;0,$AY61&lt;=0.2),0.2,(IF(AND($AY61&gt;0.2,$AY61&lt;=0.4),0.4,(IF(AND($AY61&gt;0.4,$AY61&lt;=0.6),0.6,(IF(AND($AY61&gt;0.6,$AY61&lt;=0.8),0.8,(IF($AY61&gt;0.8,1,""))))))))))</f>
        <v>0.8</v>
      </c>
      <c r="BD61" s="114">
        <f>+VLOOKUP($BA61,[7]Listas!$F$112:$G$136,2,FALSE)</f>
        <v>16</v>
      </c>
      <c r="BE61" s="157">
        <v>1</v>
      </c>
      <c r="BF61" s="158" t="str">
        <f>IF(ISERROR(IF(S61="R.INHERENTE
5","R. INHERENTE",(IF(BA61="R.RESIDUAL
5","R. RESIDUAL"," ")))),"",(IF(S61="R.INHERENTE
5","R. INHERENTE",(IF(BA61="R.RESIDUAL
5","R. RESIDUAL"," ")))))</f>
        <v xml:space="preserve"> </v>
      </c>
      <c r="BG61" s="159" t="str">
        <f>IF(ISERROR(IF(S61="R.INHERENTE
10","R. INHERENTE",(IF(BA61="R.RESIDUAL
10","R. RESIDUAL"," ")))),"",(IF(S61="R.INHERENTE
10","R. INHERENTE",(IF(BA61="R.RESIDUAL
10","R. RESIDUAL"," ")))))</f>
        <v xml:space="preserve"> </v>
      </c>
      <c r="BH61" s="160" t="str">
        <f>IF(ISERROR(IF(S61="R.INHERENTE
15","R. INHERENTE",(IF(BA61="R.RESIDUAL
15","R. RESIDUAL"," ")))),"",(IF(S61="R.INHERENTE
15","R. INHERENTE",(IF(BA61="R.RESIDUAL
15","R. RESIDUAL"," ")))))</f>
        <v xml:space="preserve"> </v>
      </c>
      <c r="BI61" s="160" t="str">
        <f>IF(ISERROR(IF(S61="R.INHERENTE
20","R. INHERENTE",(IF(BA61="R.RESIDUAL
20","R. RESIDUAL"," ")))),"",(IF(S61="R.INHERENTE
20","R. INHERENTE",(IF(BA61="R.RESIDUAL
20","R. RESIDUAL"," ")))))</f>
        <v xml:space="preserve"> </v>
      </c>
      <c r="BJ61" s="161" t="str">
        <f>IF(ISERROR(IF(S61="R.INHERENTE
25","R. INHERENTE",(IF(BA61="R.RESIDUAL
25","R. RESIDUAL"," ")))),"",(IF(S61="R.INHERENTE
25","R. INHERENTE",(IF(BA61="R.RESIDUAL
25","R. RESIDUAL"," ")))))</f>
        <v xml:space="preserve"> </v>
      </c>
      <c r="BK61" s="229"/>
      <c r="BL61" s="1751" t="s">
        <v>1126</v>
      </c>
      <c r="BM61" s="1754" t="s">
        <v>1127</v>
      </c>
      <c r="BN61" s="1757">
        <v>44562</v>
      </c>
      <c r="BO61" s="1757">
        <v>44651</v>
      </c>
      <c r="BP61" s="1757">
        <v>44651</v>
      </c>
      <c r="BQ61" s="1736" t="s">
        <v>1060</v>
      </c>
      <c r="BR61" s="230"/>
      <c r="BS61" s="1739" t="s">
        <v>1128</v>
      </c>
      <c r="BT61" s="1742" t="s">
        <v>1129</v>
      </c>
      <c r="BU61" s="1745" t="s">
        <v>1130</v>
      </c>
      <c r="BV61" s="231"/>
      <c r="BW61" s="1748"/>
      <c r="BX61" s="1733"/>
      <c r="BY61" s="1733"/>
      <c r="BZ61" s="1733"/>
      <c r="CA61" s="1733"/>
      <c r="CB61" s="1733"/>
      <c r="CC61" s="1733"/>
      <c r="CD61" s="1733"/>
      <c r="CE61" s="1733"/>
      <c r="CF61" s="1733"/>
      <c r="CG61" s="1733"/>
      <c r="CH61" s="1733"/>
      <c r="CI61" s="1733"/>
      <c r="CJ61" s="1733"/>
      <c r="CK61" s="1733"/>
      <c r="CL61" s="1733"/>
      <c r="CM61" s="1733"/>
      <c r="CN61" s="1733"/>
      <c r="CO61" s="1733"/>
      <c r="CP61" s="1733"/>
      <c r="CQ61" s="1765"/>
      <c r="CR61" s="232"/>
      <c r="CS61" s="1768"/>
      <c r="CT61" s="1771"/>
      <c r="CU61" s="1771"/>
      <c r="CV61" s="1771"/>
      <c r="CW61" s="1771"/>
      <c r="CX61" s="1771"/>
      <c r="CY61" s="1771"/>
      <c r="CZ61" s="1771"/>
      <c r="DA61" s="1771"/>
      <c r="DB61" s="1771"/>
      <c r="DC61" s="1771"/>
      <c r="DD61" s="1771"/>
      <c r="DE61" s="1771"/>
      <c r="DF61" s="1771"/>
      <c r="DG61" s="1771"/>
      <c r="DH61" s="1771"/>
      <c r="DI61" s="1771"/>
      <c r="DJ61" s="1771"/>
      <c r="DK61" s="1771"/>
      <c r="DL61" s="1771"/>
      <c r="DM61" s="1771"/>
      <c r="DN61" s="1771"/>
      <c r="DO61" s="1771"/>
      <c r="DP61" s="1771"/>
      <c r="DQ61" s="1774"/>
      <c r="DR61" s="233"/>
      <c r="DS61" s="234"/>
      <c r="DT61" s="235"/>
      <c r="DU61" s="235"/>
      <c r="DV61" s="236"/>
    </row>
    <row r="62" spans="1:126" s="102" customFormat="1" ht="57" customHeight="1">
      <c r="B62" s="1726"/>
      <c r="C62" s="1676"/>
      <c r="D62" s="1730"/>
      <c r="E62" s="1730"/>
      <c r="F62" s="1792"/>
      <c r="G62" s="1795"/>
      <c r="H62" s="728" t="s">
        <v>1131</v>
      </c>
      <c r="I62" s="247" t="s">
        <v>1132</v>
      </c>
      <c r="J62" s="1711"/>
      <c r="K62" s="1714"/>
      <c r="L62" s="1717"/>
      <c r="M62" s="244"/>
      <c r="N62" s="1649"/>
      <c r="O62" s="1720"/>
      <c r="P62" s="1723"/>
      <c r="Q62" s="1778"/>
      <c r="R62" s="1781"/>
      <c r="S62" s="1784"/>
      <c r="T62" s="244"/>
      <c r="U62" s="729" t="s">
        <v>1133</v>
      </c>
      <c r="V62" s="730" t="s">
        <v>981</v>
      </c>
      <c r="W62" s="1787"/>
      <c r="X62" s="1790">
        <v>25</v>
      </c>
      <c r="Y62" s="1790"/>
      <c r="Z62" s="1790">
        <v>0</v>
      </c>
      <c r="AA62" s="1790"/>
      <c r="AB62" s="1602">
        <v>0</v>
      </c>
      <c r="AC62" s="1602"/>
      <c r="AD62" s="1602">
        <v>0</v>
      </c>
      <c r="AE62" s="1602"/>
      <c r="AF62" s="1602">
        <v>15</v>
      </c>
      <c r="AG62" s="1602"/>
      <c r="AH62" s="704">
        <f t="shared" si="45"/>
        <v>40</v>
      </c>
      <c r="AI62" s="154">
        <v>0.28799999999999998</v>
      </c>
      <c r="AJ62" s="1763"/>
      <c r="AK62" s="1675" t="s">
        <v>949</v>
      </c>
      <c r="AL62" s="1675"/>
      <c r="AM62" s="1676" t="s">
        <v>1053</v>
      </c>
      <c r="AN62" s="1676"/>
      <c r="AO62" s="1675" t="s">
        <v>949</v>
      </c>
      <c r="AP62" s="1675"/>
      <c r="AQ62" s="699" t="s">
        <v>1134</v>
      </c>
      <c r="AR62" s="155" t="s">
        <v>947</v>
      </c>
      <c r="AS62" s="700" t="s">
        <v>1135</v>
      </c>
      <c r="AT62" s="701" t="s">
        <v>1124</v>
      </c>
      <c r="AU62" s="702" t="s">
        <v>1136</v>
      </c>
      <c r="AV62" s="114"/>
      <c r="AW62" s="1759"/>
      <c r="AX62" s="1687"/>
      <c r="AY62" s="1690"/>
      <c r="AZ62" s="1687"/>
      <c r="BA62" s="1693"/>
      <c r="BB62" s="1594"/>
      <c r="BC62" s="169"/>
      <c r="BD62" s="170"/>
      <c r="BE62" s="157">
        <v>0.8</v>
      </c>
      <c r="BF62" s="705" t="str">
        <f>IF(ISERROR(IF(S61="R.INHERENTE
4","R. INHERENTE",(IF(BA61="R.RESIDUAL
4","R. RESIDUAL"," ")))),"",(IF(S61="R.INHERENTE
4","R. INHERENTE",(IF(BA61="R.RESIDUAL
4","R. RESIDUAL"," ")))))</f>
        <v xml:space="preserve"> </v>
      </c>
      <c r="BG62" s="706" t="str">
        <f>IF(ISERROR(IF(S61="R.INHERENTE
9","R. INHERENTE",(IF(BA61="R.RESIDUAL
9","R. RESIDUAL"," ")))),"",(IF(S61="R.INHERENTE
9","R. INHERENTE",(IF(BA61="R.RESIDUAL
9","R. RESIDUAL"," ")))))</f>
        <v xml:space="preserve"> </v>
      </c>
      <c r="BH62" s="707" t="str">
        <f>IF(ISERROR(IF(S61="R.INHERENTE
14","R. INHERENTE",(IF(BA61="R.RESIDUAL
14","R. RESIDUAL"," ")))),"",(IF(S61="R.INHERENTE
14","R. INHERENTE",(IF(BA61="R.RESIDUAL
14","R. RESIDUAL"," ")))))</f>
        <v xml:space="preserve"> </v>
      </c>
      <c r="BI62" s="708" t="str">
        <f>IF(ISERROR(IF(S61="R.INHERENTE
19","R. INHERENTE",(IF(BA61="R.RESIDUAL
19","R. RESIDUAL"," ")))),"",(IF(S61="R.INHERENTE
19","R. INHERENTE",(IF(BA61="R.RESIDUAL
19","R. RESIDUAL"," ")))))</f>
        <v>R. INHERENTE</v>
      </c>
      <c r="BJ62" s="709" t="str">
        <f>IF(ISERROR(IF(S61="R.INHERENTE
24","R. INHERENTE",(IF(BA61="R.RESIDUAL
24","R. RESIDUAL"," ")))),"",(IF(S61="R.INHERENTE
24","R. INHERENTE",(IF(BA61="R.RESIDUAL
24","R. RESIDUAL"," ")))))</f>
        <v xml:space="preserve"> </v>
      </c>
      <c r="BK62" s="229"/>
      <c r="BL62" s="1752"/>
      <c r="BM62" s="1755"/>
      <c r="BN62" s="1755"/>
      <c r="BO62" s="1755"/>
      <c r="BP62" s="1755"/>
      <c r="BQ62" s="1737"/>
      <c r="BR62" s="230"/>
      <c r="BS62" s="1740"/>
      <c r="BT62" s="1743"/>
      <c r="BU62" s="1746"/>
      <c r="BV62" s="231"/>
      <c r="BW62" s="1749"/>
      <c r="BX62" s="1734"/>
      <c r="BY62" s="1734"/>
      <c r="BZ62" s="1734"/>
      <c r="CA62" s="1734"/>
      <c r="CB62" s="1734"/>
      <c r="CC62" s="1734"/>
      <c r="CD62" s="1734"/>
      <c r="CE62" s="1734"/>
      <c r="CF62" s="1734"/>
      <c r="CG62" s="1734"/>
      <c r="CH62" s="1734"/>
      <c r="CI62" s="1734"/>
      <c r="CJ62" s="1734"/>
      <c r="CK62" s="1734"/>
      <c r="CL62" s="1734"/>
      <c r="CM62" s="1734"/>
      <c r="CN62" s="1734"/>
      <c r="CO62" s="1734"/>
      <c r="CP62" s="1734"/>
      <c r="CQ62" s="1766"/>
      <c r="CR62" s="232"/>
      <c r="CS62" s="1769"/>
      <c r="CT62" s="1772"/>
      <c r="CU62" s="1772"/>
      <c r="CV62" s="1772"/>
      <c r="CW62" s="1772"/>
      <c r="CX62" s="1772"/>
      <c r="CY62" s="1772"/>
      <c r="CZ62" s="1772"/>
      <c r="DA62" s="1772"/>
      <c r="DB62" s="1772"/>
      <c r="DC62" s="1772"/>
      <c r="DD62" s="1772"/>
      <c r="DE62" s="1772"/>
      <c r="DF62" s="1772"/>
      <c r="DG62" s="1772"/>
      <c r="DH62" s="1772"/>
      <c r="DI62" s="1772"/>
      <c r="DJ62" s="1772"/>
      <c r="DK62" s="1772"/>
      <c r="DL62" s="1772"/>
      <c r="DM62" s="1772"/>
      <c r="DN62" s="1772"/>
      <c r="DO62" s="1772"/>
      <c r="DP62" s="1772"/>
      <c r="DQ62" s="1775"/>
      <c r="DR62" s="233"/>
      <c r="DS62" s="725"/>
      <c r="DT62" s="726"/>
      <c r="DU62" s="726"/>
      <c r="DV62" s="727"/>
    </row>
    <row r="63" spans="1:126" s="102" customFormat="1" ht="57" customHeight="1">
      <c r="B63" s="1726"/>
      <c r="C63" s="1676"/>
      <c r="D63" s="1730"/>
      <c r="E63" s="1730"/>
      <c r="F63" s="1792"/>
      <c r="G63" s="1795"/>
      <c r="H63" s="728"/>
      <c r="I63" s="247" t="s">
        <v>1064</v>
      </c>
      <c r="J63" s="1711"/>
      <c r="K63" s="1714"/>
      <c r="L63" s="1717"/>
      <c r="M63" s="244"/>
      <c r="N63" s="1649"/>
      <c r="O63" s="1720"/>
      <c r="P63" s="1723"/>
      <c r="Q63" s="1778"/>
      <c r="R63" s="1781"/>
      <c r="S63" s="1784"/>
      <c r="T63" s="244"/>
      <c r="U63" s="729" t="s">
        <v>1137</v>
      </c>
      <c r="V63" s="730" t="s">
        <v>981</v>
      </c>
      <c r="W63" s="1787"/>
      <c r="X63" s="1790">
        <v>25</v>
      </c>
      <c r="Y63" s="1790"/>
      <c r="Z63" s="1790">
        <v>0</v>
      </c>
      <c r="AA63" s="1790"/>
      <c r="AB63" s="1602">
        <v>10</v>
      </c>
      <c r="AC63" s="1602"/>
      <c r="AD63" s="1602"/>
      <c r="AE63" s="1602"/>
      <c r="AF63" s="1602">
        <v>15</v>
      </c>
      <c r="AG63" s="1602"/>
      <c r="AH63" s="704">
        <f t="shared" si="45"/>
        <v>50</v>
      </c>
      <c r="AI63" s="154">
        <v>0.14399999999999999</v>
      </c>
      <c r="AJ63" s="1763"/>
      <c r="AK63" s="1675" t="s">
        <v>948</v>
      </c>
      <c r="AL63" s="1675"/>
      <c r="AM63" s="1676" t="s">
        <v>982</v>
      </c>
      <c r="AN63" s="1676"/>
      <c r="AO63" s="1675" t="s">
        <v>948</v>
      </c>
      <c r="AP63" s="1675"/>
      <c r="AQ63" s="699" t="s">
        <v>1138</v>
      </c>
      <c r="AR63" s="155" t="s">
        <v>1085</v>
      </c>
      <c r="AS63" s="700" t="s">
        <v>1139</v>
      </c>
      <c r="AT63" s="701" t="s">
        <v>1124</v>
      </c>
      <c r="AU63" s="702" t="s">
        <v>1136</v>
      </c>
      <c r="AV63" s="114"/>
      <c r="AW63" s="1759"/>
      <c r="AX63" s="1687"/>
      <c r="AY63" s="1690"/>
      <c r="AZ63" s="1687"/>
      <c r="BA63" s="1693"/>
      <c r="BB63" s="1594"/>
      <c r="BC63" s="169"/>
      <c r="BD63" s="170"/>
      <c r="BE63" s="157">
        <v>0.60000000000000009</v>
      </c>
      <c r="BF63" s="705" t="str">
        <f>IF(ISERROR(IF(S61="R.INHERENTE
3","R. INHERENTE",(IF(BA61="R.RESIDUAL
3","R. RESIDUAL"," ")))),"",(IF(S61="R.INHERENTE
3","R. INHERENTE",(IF(BA61="R.RESIDUAL
3","R. RESIDUAL"," ")))))</f>
        <v xml:space="preserve"> </v>
      </c>
      <c r="BG63" s="706" t="str">
        <f>IF(ISERROR(IF(S61="R.INHERENTE
8","R. INHERENTE",(IF(BA61="R.RESIDUAL
8","R. RESIDUAL"," ")))),"",(IF(S61="R.INHERENTE
8","R. INHERENTE",(IF(BA61="R.RESIDUAL
8","R. RESIDUAL"," ")))))</f>
        <v xml:space="preserve"> </v>
      </c>
      <c r="BH63" s="707" t="str">
        <f>IF(ISERROR(IF(S61="R.INHERENTE
13","R. INHERENTE",(IF(BA61="R.RESIDUAL
13","R. RESIDUAL"," ")))),"",(IF(S61="R.INHERENTE
13","R. INHERENTE",(IF(BA61="R.RESIDUAL
13","R. RESIDUAL"," ")))))</f>
        <v xml:space="preserve"> </v>
      </c>
      <c r="BI63" s="708" t="str">
        <f>IF(ISERROR(IF(S61="R.INHERENTE
18","R. INHERENTE",(IF(BA61="R.RESIDUAL
18","R. RESIDUAL"," ")))),"",(IF(S61="R.INHERENTE
18","R. INHERENTE",(IF(BA61="R.RESIDUAL
18","R. RESIDUAL"," ")))))</f>
        <v xml:space="preserve"> </v>
      </c>
      <c r="BJ63" s="709" t="str">
        <f>IF(ISERROR(IF(S61="R.INHERENTE
23","R. INHERENTE",(IF(BA61="R.RESIDUAL
23","R. RESIDUAL"," ")))),"",(IF(S61="R.INHERENTE
23","R. INHERENTE",(IF(BA61="R.RESIDUAL
23","R. RESIDUAL"," ")))))</f>
        <v xml:space="preserve"> </v>
      </c>
      <c r="BK63" s="229"/>
      <c r="BL63" s="1752"/>
      <c r="BM63" s="1755"/>
      <c r="BN63" s="1755"/>
      <c r="BO63" s="1755"/>
      <c r="BP63" s="1755"/>
      <c r="BQ63" s="1737"/>
      <c r="BR63" s="230"/>
      <c r="BS63" s="1740"/>
      <c r="BT63" s="1743"/>
      <c r="BU63" s="1746"/>
      <c r="BV63" s="231"/>
      <c r="BW63" s="1749"/>
      <c r="BX63" s="1734"/>
      <c r="BY63" s="1734"/>
      <c r="BZ63" s="1734"/>
      <c r="CA63" s="1734"/>
      <c r="CB63" s="1734"/>
      <c r="CC63" s="1734"/>
      <c r="CD63" s="1734"/>
      <c r="CE63" s="1734"/>
      <c r="CF63" s="1734"/>
      <c r="CG63" s="1734"/>
      <c r="CH63" s="1734"/>
      <c r="CI63" s="1734"/>
      <c r="CJ63" s="1734"/>
      <c r="CK63" s="1734"/>
      <c r="CL63" s="1734"/>
      <c r="CM63" s="1734"/>
      <c r="CN63" s="1734"/>
      <c r="CO63" s="1734"/>
      <c r="CP63" s="1734"/>
      <c r="CQ63" s="1766"/>
      <c r="CR63" s="232"/>
      <c r="CS63" s="1769"/>
      <c r="CT63" s="1772"/>
      <c r="CU63" s="1772"/>
      <c r="CV63" s="1772"/>
      <c r="CW63" s="1772"/>
      <c r="CX63" s="1772"/>
      <c r="CY63" s="1772"/>
      <c r="CZ63" s="1772"/>
      <c r="DA63" s="1772"/>
      <c r="DB63" s="1772"/>
      <c r="DC63" s="1772"/>
      <c r="DD63" s="1772"/>
      <c r="DE63" s="1772"/>
      <c r="DF63" s="1772"/>
      <c r="DG63" s="1772"/>
      <c r="DH63" s="1772"/>
      <c r="DI63" s="1772"/>
      <c r="DJ63" s="1772"/>
      <c r="DK63" s="1772"/>
      <c r="DL63" s="1772"/>
      <c r="DM63" s="1772"/>
      <c r="DN63" s="1772"/>
      <c r="DO63" s="1772"/>
      <c r="DP63" s="1772"/>
      <c r="DQ63" s="1775"/>
      <c r="DR63" s="233"/>
      <c r="DS63" s="725"/>
      <c r="DT63" s="726"/>
      <c r="DU63" s="726"/>
      <c r="DV63" s="727"/>
    </row>
    <row r="64" spans="1:126" s="102" customFormat="1" ht="57" customHeight="1">
      <c r="B64" s="1726"/>
      <c r="C64" s="1676"/>
      <c r="D64" s="1730"/>
      <c r="E64" s="1730"/>
      <c r="F64" s="1792"/>
      <c r="G64" s="1795"/>
      <c r="H64" s="728"/>
      <c r="I64" s="247"/>
      <c r="J64" s="1711"/>
      <c r="K64" s="1714"/>
      <c r="L64" s="1717"/>
      <c r="M64" s="244"/>
      <c r="N64" s="1649"/>
      <c r="O64" s="1720"/>
      <c r="P64" s="1723"/>
      <c r="Q64" s="1778"/>
      <c r="R64" s="1781"/>
      <c r="S64" s="1784"/>
      <c r="T64" s="244"/>
      <c r="U64" s="729" t="s">
        <v>1140</v>
      </c>
      <c r="V64" s="730" t="s">
        <v>981</v>
      </c>
      <c r="W64" s="1787"/>
      <c r="X64" s="1790">
        <v>25</v>
      </c>
      <c r="Y64" s="1790"/>
      <c r="Z64" s="1790"/>
      <c r="AA64" s="1790"/>
      <c r="AB64" s="1602"/>
      <c r="AC64" s="1602"/>
      <c r="AD64" s="1602">
        <v>25</v>
      </c>
      <c r="AE64" s="1602"/>
      <c r="AF64" s="1602"/>
      <c r="AG64" s="1602"/>
      <c r="AH64" s="704">
        <f t="shared" si="45"/>
        <v>50</v>
      </c>
      <c r="AI64" s="154">
        <v>7.0699999999999999E-2</v>
      </c>
      <c r="AJ64" s="1763"/>
      <c r="AK64" s="1675" t="s">
        <v>948</v>
      </c>
      <c r="AL64" s="1675"/>
      <c r="AM64" s="1676" t="s">
        <v>982</v>
      </c>
      <c r="AN64" s="1676"/>
      <c r="AO64" s="1675" t="s">
        <v>948</v>
      </c>
      <c r="AP64" s="1675"/>
      <c r="AQ64" s="699" t="s">
        <v>1141</v>
      </c>
      <c r="AR64" s="155" t="s">
        <v>1085</v>
      </c>
      <c r="AS64" s="700" t="s">
        <v>1142</v>
      </c>
      <c r="AT64" s="701" t="s">
        <v>1124</v>
      </c>
      <c r="AU64" s="702" t="s">
        <v>1130</v>
      </c>
      <c r="AV64" s="114"/>
      <c r="AW64" s="1759"/>
      <c r="AX64" s="1687"/>
      <c r="AY64" s="1690"/>
      <c r="AZ64" s="1687"/>
      <c r="BA64" s="1693"/>
      <c r="BB64" s="1594"/>
      <c r="BC64" s="169"/>
      <c r="BD64" s="170"/>
      <c r="BE64" s="157">
        <v>0.4</v>
      </c>
      <c r="BF64" s="705" t="str">
        <f>IF(ISERROR(IF(S61="R.INHERENTE
2","R. INHERENTE",(IF(BA61="R.RESIDUAL
2","R. RESIDUAL"," ")))),"",(IF(S61="R.INHERENTE
2","R. INHERENTE",(IF(BA61="R.RESIDUAL
2","R. RESIDUAL"," ")))))</f>
        <v xml:space="preserve"> </v>
      </c>
      <c r="BG64" s="706" t="str">
        <f>IF(ISERROR(IF(S61="R.INHERENTE
7","R. INHERENTE",(IF(BA61="R.RESIDUAL
7","R. RESIDUAL"," ")))),"",(IF(S61="R.INHERENTE
7","R. INHERENTE",(IF(BA61="R.RESIDUAL
7","R. RESIDUAL"," ")))))</f>
        <v xml:space="preserve"> </v>
      </c>
      <c r="BH64" s="713" t="str">
        <f>IF(ISERROR(IF(S61="R.INHERENTE
12","R. INHERENTE",(IF(BA61="R.RESIDUAL
12","R. RESIDUAL"," ")))),"",(IF(S61="R.INHERENTE
12","R. INHERENTE",(IF(BA61="R.RESIDUAL
12","R. RESIDUAL"," ")))))</f>
        <v xml:space="preserve"> </v>
      </c>
      <c r="BI64" s="707" t="str">
        <f>IF(ISERROR(IF(S61="R.INHERENTE
17","R. INHERENTE",(IF(BA61="R.RESIDUAL
17","R. RESIDUAL"," ")))),"",(IF(S61="R.INHERENTE
17","R. INHERENTE",(IF(BA61="R.RESIDUAL
17","R. RESIDUAL"," ")))))</f>
        <v xml:space="preserve"> </v>
      </c>
      <c r="BJ64" s="709" t="str">
        <f>IF(ISERROR(IF(S61="R.INHERENTE
22","R. INHERENTE",(IF(BA61="R.RESIDUAL
22","R. RESIDUAL"," ")))),"",(IF(S61="R.INHERENTE
22","R. INHERENTE",(IF(BA61="R.RESIDUAL
22","R. RESIDUAL"," ")))))</f>
        <v xml:space="preserve"> </v>
      </c>
      <c r="BK64" s="229"/>
      <c r="BL64" s="1752"/>
      <c r="BM64" s="1755"/>
      <c r="BN64" s="1755"/>
      <c r="BO64" s="1755"/>
      <c r="BP64" s="1755"/>
      <c r="BQ64" s="1737"/>
      <c r="BR64" s="230"/>
      <c r="BS64" s="1740"/>
      <c r="BT64" s="1743"/>
      <c r="BU64" s="1746"/>
      <c r="BV64" s="231"/>
      <c r="BW64" s="1749"/>
      <c r="BX64" s="1734"/>
      <c r="BY64" s="1734"/>
      <c r="BZ64" s="1734"/>
      <c r="CA64" s="1734"/>
      <c r="CB64" s="1734"/>
      <c r="CC64" s="1734"/>
      <c r="CD64" s="1734"/>
      <c r="CE64" s="1734"/>
      <c r="CF64" s="1734"/>
      <c r="CG64" s="1734"/>
      <c r="CH64" s="1734"/>
      <c r="CI64" s="1734"/>
      <c r="CJ64" s="1734"/>
      <c r="CK64" s="1734"/>
      <c r="CL64" s="1734"/>
      <c r="CM64" s="1734"/>
      <c r="CN64" s="1734"/>
      <c r="CO64" s="1734"/>
      <c r="CP64" s="1734"/>
      <c r="CQ64" s="1766"/>
      <c r="CR64" s="232"/>
      <c r="CS64" s="1769"/>
      <c r="CT64" s="1772"/>
      <c r="CU64" s="1772"/>
      <c r="CV64" s="1772"/>
      <c r="CW64" s="1772"/>
      <c r="CX64" s="1772"/>
      <c r="CY64" s="1772"/>
      <c r="CZ64" s="1772"/>
      <c r="DA64" s="1772"/>
      <c r="DB64" s="1772"/>
      <c r="DC64" s="1772"/>
      <c r="DD64" s="1772"/>
      <c r="DE64" s="1772"/>
      <c r="DF64" s="1772"/>
      <c r="DG64" s="1772"/>
      <c r="DH64" s="1772"/>
      <c r="DI64" s="1772"/>
      <c r="DJ64" s="1772"/>
      <c r="DK64" s="1772"/>
      <c r="DL64" s="1772"/>
      <c r="DM64" s="1772"/>
      <c r="DN64" s="1772"/>
      <c r="DO64" s="1772"/>
      <c r="DP64" s="1772"/>
      <c r="DQ64" s="1775"/>
      <c r="DR64" s="233"/>
      <c r="DS64" s="725"/>
      <c r="DT64" s="726"/>
      <c r="DU64" s="726"/>
      <c r="DV64" s="727"/>
    </row>
    <row r="65" spans="1:126" s="102" customFormat="1" ht="57" customHeight="1" thickBot="1">
      <c r="B65" s="1727"/>
      <c r="C65" s="1699"/>
      <c r="D65" s="1731"/>
      <c r="E65" s="1731"/>
      <c r="F65" s="1793"/>
      <c r="G65" s="1796"/>
      <c r="H65" s="248"/>
      <c r="I65" s="249"/>
      <c r="J65" s="1712"/>
      <c r="K65" s="1715"/>
      <c r="L65" s="1718"/>
      <c r="M65" s="244"/>
      <c r="N65" s="1650"/>
      <c r="O65" s="1721"/>
      <c r="P65" s="1724"/>
      <c r="Q65" s="1779"/>
      <c r="R65" s="1782"/>
      <c r="S65" s="1785"/>
      <c r="T65" s="244"/>
      <c r="U65" s="250" t="s">
        <v>1143</v>
      </c>
      <c r="V65" s="251" t="s">
        <v>981</v>
      </c>
      <c r="W65" s="1788"/>
      <c r="X65" s="1709"/>
      <c r="Y65" s="1709"/>
      <c r="Z65" s="1709">
        <v>15</v>
      </c>
      <c r="AA65" s="1709"/>
      <c r="AB65" s="1622"/>
      <c r="AC65" s="1622"/>
      <c r="AD65" s="1622"/>
      <c r="AE65" s="1622"/>
      <c r="AF65" s="1622">
        <v>15</v>
      </c>
      <c r="AG65" s="1622"/>
      <c r="AH65" s="174">
        <f t="shared" si="45"/>
        <v>30</v>
      </c>
      <c r="AI65" s="175">
        <v>4.9500000000000002E-2</v>
      </c>
      <c r="AJ65" s="1764"/>
      <c r="AK65" s="1698" t="s">
        <v>949</v>
      </c>
      <c r="AL65" s="1698"/>
      <c r="AM65" s="1699" t="s">
        <v>982</v>
      </c>
      <c r="AN65" s="1699"/>
      <c r="AO65" s="1698" t="s">
        <v>948</v>
      </c>
      <c r="AP65" s="1698"/>
      <c r="AQ65" s="252" t="s">
        <v>1144</v>
      </c>
      <c r="AR65" s="177" t="s">
        <v>1085</v>
      </c>
      <c r="AS65" s="178" t="s">
        <v>1145</v>
      </c>
      <c r="AT65" s="199" t="s">
        <v>1124</v>
      </c>
      <c r="AU65" s="200" t="s">
        <v>1146</v>
      </c>
      <c r="AV65" s="114"/>
      <c r="AW65" s="1760"/>
      <c r="AX65" s="1688"/>
      <c r="AY65" s="1691"/>
      <c r="AZ65" s="1688"/>
      <c r="BA65" s="1694"/>
      <c r="BB65" s="1595"/>
      <c r="BC65" s="169"/>
      <c r="BD65" s="170"/>
      <c r="BE65" s="181">
        <v>0.2</v>
      </c>
      <c r="BF65" s="182" t="str">
        <f>IF(ISERROR(IF(S61="R.INHERENTE
1","R. INHERENTE",(IF(BA61="R.RESIDUAL
1","R. RESIDUAL"," ")))),"",(IF(S61="R.INHERENTE
1","R. INHERENTE",(IF(BA61="R.RESIDUAL
1","R. RESIDUAL"," ")))))</f>
        <v xml:space="preserve"> </v>
      </c>
      <c r="BG65" s="183" t="str">
        <f>IF(ISERROR(IF(S61="R.INHERENTE
6","R. INHERENTE",(IF(BA61="R.RESIDUAL
6","R. RESIDUAL"," ")))),"",(IF(S61="R.INHERENTE
6","R. INHERENTE",(IF(BA61="R.RESIDUAL
6","R. RESIDUAL"," ")))))</f>
        <v xml:space="preserve"> </v>
      </c>
      <c r="BH65" s="184" t="str">
        <f>IF(ISERROR(IF(S61="R.INHERENTE
11","R. INHERENTE",(IF(BA61="R.RESIDUAL
11","R. RESIDUAL"," ")))),"",(IF(S61="R.INHERENTE
11","R. INHERENTE",(IF(BA61="R.RESIDUAL
11","R. RESIDUAL"," ")))))</f>
        <v xml:space="preserve"> </v>
      </c>
      <c r="BI65" s="185" t="str">
        <f>IF(ISERROR(IF(S61="R.INHERENTE
16","R. INHERENTE",(IF(BA61="R.RESIDUAL
16","R. RESIDUAL"," ")))),"",(IF(S61="R.INHERENTE
16","R. INHERENTE",(IF(BA61="R.RESIDUAL
16","R. RESIDUAL"," ")))))</f>
        <v>R. RESIDUAL</v>
      </c>
      <c r="BJ65" s="186" t="str">
        <f>IF(ISERROR(IF(S61="R.INHERENTE
21","R. INHERENTE",(IF(BA61="R.RESIDUAL
21","R. RESIDUAL"," ")))),"",(IF(S61="R.INHERENTE
21","R. INHERENTE",(IF(BA61="R.RESIDUAL
21","R. RESIDUAL"," ")))))</f>
        <v xml:space="preserve"> </v>
      </c>
      <c r="BK65" s="229"/>
      <c r="BL65" s="1753"/>
      <c r="BM65" s="1756"/>
      <c r="BN65" s="1756"/>
      <c r="BO65" s="1756"/>
      <c r="BP65" s="1756"/>
      <c r="BQ65" s="1738"/>
      <c r="BR65" s="238"/>
      <c r="BS65" s="1741"/>
      <c r="BT65" s="1744"/>
      <c r="BU65" s="1747"/>
      <c r="BV65" s="231"/>
      <c r="BW65" s="1750"/>
      <c r="BX65" s="1735"/>
      <c r="BY65" s="1735"/>
      <c r="BZ65" s="1735"/>
      <c r="CA65" s="1735"/>
      <c r="CB65" s="1735"/>
      <c r="CC65" s="1735"/>
      <c r="CD65" s="1735"/>
      <c r="CE65" s="1735"/>
      <c r="CF65" s="1735"/>
      <c r="CG65" s="1735"/>
      <c r="CH65" s="1735"/>
      <c r="CI65" s="1735"/>
      <c r="CJ65" s="1735"/>
      <c r="CK65" s="1735"/>
      <c r="CL65" s="1735"/>
      <c r="CM65" s="1735"/>
      <c r="CN65" s="1735"/>
      <c r="CO65" s="1735"/>
      <c r="CP65" s="1735"/>
      <c r="CQ65" s="1767"/>
      <c r="CR65" s="232"/>
      <c r="CS65" s="1770"/>
      <c r="CT65" s="1773"/>
      <c r="CU65" s="1773"/>
      <c r="CV65" s="1773"/>
      <c r="CW65" s="1773"/>
      <c r="CX65" s="1773"/>
      <c r="CY65" s="1773"/>
      <c r="CZ65" s="1773"/>
      <c r="DA65" s="1773"/>
      <c r="DB65" s="1773"/>
      <c r="DC65" s="1773"/>
      <c r="DD65" s="1773"/>
      <c r="DE65" s="1773"/>
      <c r="DF65" s="1773"/>
      <c r="DG65" s="1773"/>
      <c r="DH65" s="1773"/>
      <c r="DI65" s="1773"/>
      <c r="DJ65" s="1773"/>
      <c r="DK65" s="1773"/>
      <c r="DL65" s="1773"/>
      <c r="DM65" s="1773"/>
      <c r="DN65" s="1773"/>
      <c r="DO65" s="1773"/>
      <c r="DP65" s="1773"/>
      <c r="DQ65" s="1776"/>
      <c r="DR65" s="233"/>
      <c r="DS65" s="239"/>
      <c r="DT65" s="240"/>
      <c r="DU65" s="240"/>
      <c r="DV65" s="241"/>
    </row>
    <row r="66" spans="1:126" ht="19.5" customHeight="1" thickBot="1">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F66" s="192">
        <v>0.2</v>
      </c>
      <c r="BG66" s="193">
        <v>0.4</v>
      </c>
      <c r="BH66" s="193">
        <v>0.60000000000000009</v>
      </c>
      <c r="BI66" s="193">
        <v>0.8</v>
      </c>
      <c r="BJ66" s="193">
        <v>1</v>
      </c>
    </row>
    <row r="67" spans="1:126" ht="66.75" customHeight="1">
      <c r="A67" s="100"/>
      <c r="B67" s="1700">
        <v>9</v>
      </c>
      <c r="C67" s="1666"/>
      <c r="D67" s="1703"/>
      <c r="E67" s="1666"/>
      <c r="F67" s="1669"/>
      <c r="G67" s="1706"/>
      <c r="H67" s="253"/>
      <c r="I67" s="254"/>
      <c r="J67" s="1639" t="str">
        <f>IF(F67="","",(CONCATENATE("Posibilidad de afectación ",F67," ",G67," ",H67," ",H68," ",H69," ",H70," ",H71)))</f>
        <v/>
      </c>
      <c r="K67" s="1642"/>
      <c r="L67" s="1645"/>
      <c r="M67" s="150"/>
      <c r="N67" s="1648"/>
      <c r="O67" s="1651" t="str">
        <f>IF(ISERROR(VLOOKUP($N67,[3]Listas!$E$20:$F$24,2,FALSE)),"",(VLOOKUP($N67,[3]Listas!$E$20:$F$24,2,FALSE)))</f>
        <v/>
      </c>
      <c r="P67" s="1654" t="str">
        <f>IF(ISERROR(VLOOKUP($O67,[3]Listas!$E$3:$F$7,2,FALSE)),"",(VLOOKUP($O67,[3]Listas!$E$3:$F$7,2,FALSE)))</f>
        <v/>
      </c>
      <c r="Q67" s="1627"/>
      <c r="R67" s="1630" t="str">
        <f>IF(ISERROR(VLOOKUP($Q67,[3]Listas!$E$28:$F$35,2,FALSE)),"",(VLOOKUP($Q67,[3]Listas!$E$28:$F$35,2,FALSE)))</f>
        <v/>
      </c>
      <c r="S67" s="1633" t="str">
        <f t="shared" ref="S67" si="49">IF(O67="","",(CONCATENATE("R.INHERENTE
",(IF(AND($O67=0.2,$R67=0.2),1,(IF(AND($O67=0.2,$R67=0.4),6,(IF(AND($O67=0.2,$R67=0.6),11,(IF(AND($O67=0.2,$R67=0.8),16,(IF(AND($O67=0.2,$R67=1),21,(IF(AND($O67=0.4,$R67=0.2),2,(IF(AND($O67=0.4,$R67=0.4),7,(IF(AND($O67=0.4,$R67=0.6),12,(IF(AND($O67=0.4,$R67=0.8),17,(IF(AND($O67=0.4,$R67=1),22,(IF(AND($O67=0.6,$R67=0.2),3,(IF(AND($O67=0.6,$R67=0.4),8,(IF(AND($O67=0.6,$R67=0.6),13,(IF(AND($O67=0.6,$R67=0.8),18,(IF(AND($O67=0.6,$R67=1),23,(IF(AND($O67=0.8,$R67=0.2),4,(IF(AND($O67=0.8,$R67=0.4),9,(IF(AND($O67=0.8,$R67=0.6),14,(IF(AND($O67=0.8,$R67=0.8),19,(IF(AND($O67=0.8,$R67=1),24,(IF(AND($O67=1,$R67=0.2),5,(IF(AND($O67=1,$R67=0.4),10,(IF(AND($O67=1,$R67=0.6),15,(IF(AND($O67=1,$R67=0.8),20,(IF(AND($O67=1,$R67=1),25,"")))))))))))))))))))))))))))))))))))))))))))))))))))))</f>
        <v/>
      </c>
      <c r="T67" s="151" t="e">
        <f>+VLOOKUP($S67,[3]Listas!$D$112:$E$136,2,FALSE)</f>
        <v>#N/A</v>
      </c>
      <c r="U67" s="213"/>
      <c r="V67" s="196"/>
      <c r="W67" s="1636" t="s">
        <v>367</v>
      </c>
      <c r="X67" s="1614"/>
      <c r="Y67" s="1614"/>
      <c r="Z67" s="1614"/>
      <c r="AA67" s="1614"/>
      <c r="AB67" s="1614"/>
      <c r="AC67" s="1614"/>
      <c r="AD67" s="1614"/>
      <c r="AE67" s="1614"/>
      <c r="AF67" s="1614"/>
      <c r="AG67" s="1614"/>
      <c r="AH67" s="214">
        <f t="shared" ref="AH67:AH71" si="50">X67+Z67+AB67+AD67+AF67</f>
        <v>0</v>
      </c>
      <c r="AI67" s="215"/>
      <c r="AJ67" s="1615" t="str">
        <f>R67</f>
        <v/>
      </c>
      <c r="AK67" s="1732"/>
      <c r="AL67" s="1732"/>
      <c r="AM67" s="1728"/>
      <c r="AN67" s="1728"/>
      <c r="AO67" s="1732"/>
      <c r="AP67" s="1732"/>
      <c r="AQ67" s="216"/>
      <c r="AR67" s="217"/>
      <c r="AS67" s="218"/>
      <c r="AT67" s="219"/>
      <c r="AU67" s="220"/>
      <c r="AV67" s="156" t="str">
        <f t="shared" ref="AV67" si="51">+(IF(AND($AW67&gt;0,$AW67&lt;=0.2),0.2,(IF(AND($AW67&gt;0.2,$AW67&lt;=0.4),0.4,(IF(AND($AW67&gt;0.4,$AW67&lt;=0.6),0.6,(IF(AND($AW67&gt;0.6,$AW67&lt;=0.8),0.8,(IF($AW67&gt;0.8,1,""))))))))))</f>
        <v/>
      </c>
      <c r="AW67" s="1758">
        <f t="shared" ref="AW67" si="52">+MIN(AI67:AI71)</f>
        <v>0</v>
      </c>
      <c r="AX67" s="1686" t="str">
        <f t="shared" si="2"/>
        <v/>
      </c>
      <c r="AY67" s="1689">
        <f t="shared" ref="AY67" si="53">+MIN(AJ67:AJ71)</f>
        <v>0</v>
      </c>
      <c r="AZ67" s="1686" t="str">
        <f t="shared" si="3"/>
        <v/>
      </c>
      <c r="BA67" s="1692" t="str">
        <f t="shared" si="4"/>
        <v/>
      </c>
      <c r="BB67" s="1593"/>
      <c r="BC67" s="156" t="str">
        <f t="shared" ref="BC67" si="54">+(IF(AND($AY67&gt;0,$AY67&lt;=0.2),0.2,(IF(AND($AY67&gt;0.2,$AY67&lt;=0.4),0.4,(IF(AND($AY67&gt;0.4,$AY67&lt;=0.6),0.6,(IF(AND($AY67&gt;0.6,$AY67&lt;=0.8),0.8,(IF($AY67&gt;0.8,1,""))))))))))</f>
        <v/>
      </c>
      <c r="BD67" s="114" t="e">
        <f>+VLOOKUP($BA67,[3]Listas!$F$112:$G$136,2,FALSE)</f>
        <v>#N/A</v>
      </c>
      <c r="BE67" s="157">
        <v>1</v>
      </c>
      <c r="BF67" s="158" t="str">
        <f>IF(ISERROR(IF(S67="R.INHERENTE
5","R. INHERENTE",(IF(BA67="R.RESIDUAL
5","R. RESIDUAL"," ")))),"",(IF(S67="R.INHERENTE
5","R. INHERENTE",(IF(BA67="R.RESIDUAL
5","R. RESIDUAL"," ")))))</f>
        <v xml:space="preserve"> </v>
      </c>
      <c r="BG67" s="159" t="str">
        <f>IF(ISERROR(IF(S67="R.INHERENTE
10","R. INHERENTE",(IF(BA67="R.RESIDUAL
10","R. RESIDUAL"," ")))),"",(IF(S67="R.INHERENTE
10","R. INHERENTE",(IF(BA67="R.RESIDUAL
10","R. RESIDUAL"," ")))))</f>
        <v xml:space="preserve"> </v>
      </c>
      <c r="BH67" s="160" t="str">
        <f>IF(ISERROR(IF(S67="R.INHERENTE
15","R. INHERENTE",(IF(BA67="R.RESIDUAL
15","R. RESIDUAL"," ")))),"",(IF(S67="R.INHERENTE
15","R. INHERENTE",(IF(BA67="R.RESIDUAL
15","R. RESIDUAL"," ")))))</f>
        <v xml:space="preserve"> </v>
      </c>
      <c r="BI67" s="160" t="str">
        <f>IF(ISERROR(IF(S67="R.INHERENTE
20","R. INHERENTE",(IF(BA67="R.RESIDUAL
20","R. RESIDUAL"," ")))),"",(IF(S67="R.INHERENTE
20","R. INHERENTE",(IF(BA67="R.RESIDUAL
20","R. RESIDUAL"," ")))))</f>
        <v xml:space="preserve"> </v>
      </c>
      <c r="BJ67" s="161" t="str">
        <f>IF(ISERROR(IF(S67="R.INHERENTE
25","R. INHERENTE",(IF(BA67="R.RESIDUAL
25","R. RESIDUAL"," ")))),"",(IF(S67="R.INHERENTE
25","R. INHERENTE",(IF(BA67="R.RESIDUAL
25","R. RESIDUAL"," ")))))</f>
        <v xml:space="preserve"> </v>
      </c>
      <c r="BK67" s="122"/>
      <c r="BL67" s="1695"/>
      <c r="BM67" s="1683"/>
      <c r="BN67" s="1683"/>
      <c r="BO67" s="1683"/>
      <c r="BP67" s="1683"/>
      <c r="BQ67" s="1581"/>
      <c r="BR67" s="162"/>
      <c r="BS67" s="1584"/>
      <c r="BT67" s="731"/>
      <c r="BU67" s="1587"/>
      <c r="BV67" s="163"/>
      <c r="BW67" s="1590"/>
      <c r="BX67" s="1579"/>
      <c r="BY67" s="1579"/>
      <c r="BZ67" s="1579"/>
      <c r="CA67" s="1579"/>
      <c r="CB67" s="1579"/>
      <c r="CC67" s="1579"/>
      <c r="CD67" s="1579"/>
      <c r="CE67" s="714"/>
      <c r="CF67" s="714"/>
      <c r="CG67" s="714"/>
      <c r="CH67" s="714"/>
      <c r="CI67" s="1579"/>
      <c r="CJ67" s="1579"/>
      <c r="CK67" s="1579"/>
      <c r="CL67" s="1579"/>
      <c r="CM67" s="1579"/>
      <c r="CN67" s="1579"/>
      <c r="CO67" s="1579"/>
      <c r="CP67" s="1579"/>
      <c r="CQ67" s="1608"/>
      <c r="CR67" s="164"/>
      <c r="CS67" s="1611"/>
      <c r="CT67" s="1576"/>
      <c r="CU67" s="1576"/>
      <c r="CV67" s="1576"/>
      <c r="CW67" s="1605"/>
      <c r="CX67" s="1605"/>
      <c r="CY67" s="1605"/>
      <c r="CZ67" s="1605"/>
      <c r="DA67" s="1576"/>
      <c r="DB67" s="1576"/>
      <c r="DC67" s="1576"/>
      <c r="DD67" s="1576"/>
      <c r="DE67" s="201"/>
      <c r="DF67" s="201"/>
      <c r="DG67" s="201"/>
      <c r="DH67" s="201"/>
      <c r="DI67" s="1576"/>
      <c r="DJ67" s="1576"/>
      <c r="DK67" s="1576"/>
      <c r="DL67" s="1576"/>
      <c r="DM67" s="1576"/>
      <c r="DN67" s="1576"/>
      <c r="DO67" s="1576"/>
      <c r="DP67" s="1576"/>
      <c r="DQ67" s="1599"/>
      <c r="DR67" s="165"/>
      <c r="DS67" s="166"/>
      <c r="DT67" s="167"/>
      <c r="DU67" s="167"/>
      <c r="DV67" s="168"/>
    </row>
    <row r="68" spans="1:126" ht="66.75" customHeight="1">
      <c r="A68" s="100"/>
      <c r="B68" s="1701"/>
      <c r="C68" s="1667"/>
      <c r="D68" s="1704"/>
      <c r="E68" s="1667"/>
      <c r="F68" s="1670"/>
      <c r="G68" s="1707"/>
      <c r="H68" s="732"/>
      <c r="I68" s="255"/>
      <c r="J68" s="1640"/>
      <c r="K68" s="1643"/>
      <c r="L68" s="1646"/>
      <c r="M68" s="150"/>
      <c r="N68" s="1649"/>
      <c r="O68" s="1652"/>
      <c r="P68" s="1655"/>
      <c r="Q68" s="1628"/>
      <c r="R68" s="1631"/>
      <c r="S68" s="1634"/>
      <c r="T68" s="151"/>
      <c r="U68" s="698"/>
      <c r="V68" s="703"/>
      <c r="W68" s="1637"/>
      <c r="X68" s="1602"/>
      <c r="Y68" s="1602"/>
      <c r="Z68" s="1602"/>
      <c r="AA68" s="1602"/>
      <c r="AB68" s="1602"/>
      <c r="AC68" s="1602"/>
      <c r="AD68" s="1602"/>
      <c r="AE68" s="1602"/>
      <c r="AF68" s="1602"/>
      <c r="AG68" s="1602"/>
      <c r="AH68" s="704">
        <f t="shared" si="50"/>
        <v>0</v>
      </c>
      <c r="AI68" s="154"/>
      <c r="AJ68" s="1616"/>
      <c r="AK68" s="1675"/>
      <c r="AL68" s="1675"/>
      <c r="AM68" s="1676"/>
      <c r="AN68" s="1676"/>
      <c r="AO68" s="1675"/>
      <c r="AP68" s="1675"/>
      <c r="AQ68" s="699"/>
      <c r="AR68" s="155"/>
      <c r="AS68" s="700"/>
      <c r="AT68" s="701"/>
      <c r="AU68" s="702"/>
      <c r="AV68" s="114"/>
      <c r="AW68" s="1759"/>
      <c r="AX68" s="1687"/>
      <c r="AY68" s="1690"/>
      <c r="AZ68" s="1687"/>
      <c r="BA68" s="1693"/>
      <c r="BB68" s="1594"/>
      <c r="BC68" s="169"/>
      <c r="BD68" s="170"/>
      <c r="BE68" s="157">
        <v>0.8</v>
      </c>
      <c r="BF68" s="705" t="str">
        <f>IF(ISERROR(IF(S67="R.INHERENTE
4","R. INHERENTE",(IF(BA67="R.RESIDUAL
4","R. RESIDUAL"," ")))),"",(IF(S67="R.INHERENTE
4","R. INHERENTE",(IF(BA67="R.RESIDUAL
4","R. RESIDUAL"," ")))))</f>
        <v xml:space="preserve"> </v>
      </c>
      <c r="BG68" s="706" t="str">
        <f>IF(ISERROR(IF(S67="R.INHERENTE
9","R. INHERENTE",(IF(BA67="R.RESIDUAL
9","R. RESIDUAL"," ")))),"",(IF(S67="R.INHERENTE
9","R. INHERENTE",(IF(BA67="R.RESIDUAL
9","R. RESIDUAL"," ")))))</f>
        <v xml:space="preserve"> </v>
      </c>
      <c r="BH68" s="707" t="str">
        <f>IF(ISERROR(IF(S67="R.INHERENTE
14","R. INHERENTE",(IF(BA67="R.RESIDUAL
14","R. RESIDUAL"," ")))),"",(IF(S67="R.INHERENTE
14","R. INHERENTE",(IF(BA67="R.RESIDUAL
14","R. RESIDUAL"," ")))))</f>
        <v xml:space="preserve"> </v>
      </c>
      <c r="BI68" s="708" t="str">
        <f>IF(ISERROR(IF(S67="R.INHERENTE
19","R. INHERENTE",(IF(BA67="R.RESIDUAL
19","R. RESIDUAL"," ")))),"",(IF(S67="R.INHERENTE
19","R. INHERENTE",(IF(BA67="R.RESIDUAL
19","R. RESIDUAL"," ")))))</f>
        <v xml:space="preserve"> </v>
      </c>
      <c r="BJ68" s="709" t="str">
        <f>IF(ISERROR(IF(S67="R.INHERENTE
24","R. INHERENTE",(IF(BA67="R.RESIDUAL
24","R. RESIDUAL"," ")))),"",(IF(S67="R.INHERENTE
24","R. INHERENTE",(IF(BA67="R.RESIDUAL
24","R. RESIDUAL"," ")))))</f>
        <v xml:space="preserve"> </v>
      </c>
      <c r="BK68" s="122"/>
      <c r="BL68" s="1696"/>
      <c r="BM68" s="1684"/>
      <c r="BN68" s="1684"/>
      <c r="BO68" s="1684"/>
      <c r="BP68" s="1684"/>
      <c r="BQ68" s="1582"/>
      <c r="BR68" s="162"/>
      <c r="BS68" s="1585"/>
      <c r="BT68" s="163"/>
      <c r="BU68" s="1679"/>
      <c r="BV68" s="163"/>
      <c r="BW68" s="1681"/>
      <c r="BX68" s="1577"/>
      <c r="BY68" s="1577"/>
      <c r="BZ68" s="1577"/>
      <c r="CA68" s="1577"/>
      <c r="CB68" s="1577"/>
      <c r="CC68" s="1577"/>
      <c r="CD68" s="1577"/>
      <c r="CE68" s="207"/>
      <c r="CF68" s="207"/>
      <c r="CG68" s="207"/>
      <c r="CH68" s="207"/>
      <c r="CI68" s="1577"/>
      <c r="CJ68" s="1577"/>
      <c r="CK68" s="1577"/>
      <c r="CL68" s="1577"/>
      <c r="CM68" s="1577"/>
      <c r="CN68" s="1577"/>
      <c r="CO68" s="1577"/>
      <c r="CP68" s="1577"/>
      <c r="CQ68" s="1609"/>
      <c r="CR68" s="164"/>
      <c r="CS68" s="1677"/>
      <c r="CT68" s="1577"/>
      <c r="CU68" s="1577"/>
      <c r="CV68" s="1577"/>
      <c r="CW68" s="1606"/>
      <c r="CX68" s="1606"/>
      <c r="CY68" s="1606"/>
      <c r="CZ68" s="1606"/>
      <c r="DA68" s="1577"/>
      <c r="DB68" s="1577"/>
      <c r="DC68" s="1577"/>
      <c r="DD68" s="1577"/>
      <c r="DE68" s="207"/>
      <c r="DF68" s="207"/>
      <c r="DG68" s="207"/>
      <c r="DH68" s="207"/>
      <c r="DI68" s="1577"/>
      <c r="DJ68" s="1577"/>
      <c r="DK68" s="1577"/>
      <c r="DL68" s="1577"/>
      <c r="DM68" s="1577"/>
      <c r="DN68" s="1577"/>
      <c r="DO68" s="1577"/>
      <c r="DP68" s="1577"/>
      <c r="DQ68" s="1600"/>
      <c r="DR68" s="165"/>
      <c r="DS68" s="710"/>
      <c r="DT68" s="711"/>
      <c r="DU68" s="711"/>
      <c r="DV68" s="712"/>
    </row>
    <row r="69" spans="1:126" ht="66.75" customHeight="1">
      <c r="A69" s="100"/>
      <c r="B69" s="1701"/>
      <c r="C69" s="1667"/>
      <c r="D69" s="1704"/>
      <c r="E69" s="1667"/>
      <c r="F69" s="1670"/>
      <c r="G69" s="1707"/>
      <c r="H69" s="732"/>
      <c r="I69" s="255"/>
      <c r="J69" s="1640"/>
      <c r="K69" s="1643"/>
      <c r="L69" s="1646"/>
      <c r="M69" s="150"/>
      <c r="N69" s="1649"/>
      <c r="O69" s="1652"/>
      <c r="P69" s="1655"/>
      <c r="Q69" s="1628"/>
      <c r="R69" s="1631"/>
      <c r="S69" s="1634"/>
      <c r="T69" s="151"/>
      <c r="U69" s="698"/>
      <c r="V69" s="703"/>
      <c r="W69" s="1637"/>
      <c r="X69" s="1602"/>
      <c r="Y69" s="1602"/>
      <c r="Z69" s="1602"/>
      <c r="AA69" s="1602"/>
      <c r="AB69" s="1602"/>
      <c r="AC69" s="1602"/>
      <c r="AD69" s="1602"/>
      <c r="AE69" s="1602"/>
      <c r="AF69" s="1602"/>
      <c r="AG69" s="1602"/>
      <c r="AH69" s="704">
        <f t="shared" si="50"/>
        <v>0</v>
      </c>
      <c r="AI69" s="154"/>
      <c r="AJ69" s="1616"/>
      <c r="AK69" s="1675"/>
      <c r="AL69" s="1675"/>
      <c r="AM69" s="1676"/>
      <c r="AN69" s="1676"/>
      <c r="AO69" s="1675"/>
      <c r="AP69" s="1675"/>
      <c r="AQ69" s="699"/>
      <c r="AR69" s="155"/>
      <c r="AS69" s="700"/>
      <c r="AT69" s="701"/>
      <c r="AU69" s="702"/>
      <c r="AV69" s="114"/>
      <c r="AW69" s="1759"/>
      <c r="AX69" s="1687"/>
      <c r="AY69" s="1690"/>
      <c r="AZ69" s="1687"/>
      <c r="BA69" s="1693"/>
      <c r="BB69" s="1594"/>
      <c r="BC69" s="169"/>
      <c r="BD69" s="170"/>
      <c r="BE69" s="157">
        <v>0.60000000000000009</v>
      </c>
      <c r="BF69" s="705" t="str">
        <f>IF(ISERROR(IF(S67="R.INHERENTE
3","R. INHERENTE",(IF(BA67="R.RESIDUAL
3","R. RESIDUAL"," ")))),"",(IF(S67="R.INHERENTE
3","R. INHERENTE",(IF(BA67="R.RESIDUAL
3","R. RESIDUAL"," ")))))</f>
        <v xml:space="preserve"> </v>
      </c>
      <c r="BG69" s="706" t="str">
        <f>IF(ISERROR(IF(S67="R.INHERENTE
8","R. INHERENTE",(IF(BA67="R.RESIDUAL
8","R. RESIDUAL"," ")))),"",(IF(S67="R.INHERENTE
8","R. INHERENTE",(IF(BA67="R.RESIDUAL
8","R. RESIDUAL"," ")))))</f>
        <v xml:space="preserve"> </v>
      </c>
      <c r="BH69" s="707" t="str">
        <f>IF(ISERROR(IF(S67="R.INHERENTE
13","R. INHERENTE",(IF(BA67="R.RESIDUAL
13","R. RESIDUAL"," ")))),"",(IF(S67="R.INHERENTE
13","R. INHERENTE",(IF(BA67="R.RESIDUAL
13","R. RESIDUAL"," ")))))</f>
        <v xml:space="preserve"> </v>
      </c>
      <c r="BI69" s="708" t="str">
        <f>IF(ISERROR(IF(S67="R.INHERENTE
18","R. INHERENTE",(IF(BA67="R.RESIDUAL
18","R. RESIDUAL"," ")))),"",(IF(S67="R.INHERENTE
18","R. INHERENTE",(IF(BA67="R.RESIDUAL
18","R. RESIDUAL"," ")))))</f>
        <v xml:space="preserve"> </v>
      </c>
      <c r="BJ69" s="709" t="str">
        <f>IF(ISERROR(IF(S67="R.INHERENTE
23","R. INHERENTE",(IF(BA67="R.RESIDUAL
23","R. RESIDUAL"," ")))),"",(IF(S67="R.INHERENTE
23","R. INHERENTE",(IF(BA67="R.RESIDUAL
23","R. RESIDUAL"," ")))))</f>
        <v xml:space="preserve"> </v>
      </c>
      <c r="BK69" s="122"/>
      <c r="BL69" s="1696"/>
      <c r="BM69" s="1684"/>
      <c r="BN69" s="1684"/>
      <c r="BO69" s="1684"/>
      <c r="BP69" s="1684"/>
      <c r="BQ69" s="1582"/>
      <c r="BR69" s="162"/>
      <c r="BS69" s="1585"/>
      <c r="BT69" s="163"/>
      <c r="BU69" s="1679"/>
      <c r="BV69" s="163"/>
      <c r="BW69" s="1681"/>
      <c r="BX69" s="1577"/>
      <c r="BY69" s="1577"/>
      <c r="BZ69" s="1577"/>
      <c r="CA69" s="1577"/>
      <c r="CB69" s="1577"/>
      <c r="CC69" s="1577"/>
      <c r="CD69" s="1577"/>
      <c r="CE69" s="207"/>
      <c r="CF69" s="207"/>
      <c r="CG69" s="207"/>
      <c r="CH69" s="207"/>
      <c r="CI69" s="1577"/>
      <c r="CJ69" s="1577"/>
      <c r="CK69" s="1577"/>
      <c r="CL69" s="1577"/>
      <c r="CM69" s="1577"/>
      <c r="CN69" s="1577"/>
      <c r="CO69" s="1577"/>
      <c r="CP69" s="1577"/>
      <c r="CQ69" s="1609"/>
      <c r="CR69" s="164"/>
      <c r="CS69" s="1677"/>
      <c r="CT69" s="1577"/>
      <c r="CU69" s="1577"/>
      <c r="CV69" s="1577"/>
      <c r="CW69" s="1606"/>
      <c r="CX69" s="1606"/>
      <c r="CY69" s="1606"/>
      <c r="CZ69" s="1606"/>
      <c r="DA69" s="1577"/>
      <c r="DB69" s="1577"/>
      <c r="DC69" s="1577"/>
      <c r="DD69" s="1577"/>
      <c r="DE69" s="207"/>
      <c r="DF69" s="207"/>
      <c r="DG69" s="207"/>
      <c r="DH69" s="207"/>
      <c r="DI69" s="1577"/>
      <c r="DJ69" s="1577"/>
      <c r="DK69" s="1577"/>
      <c r="DL69" s="1577"/>
      <c r="DM69" s="1577"/>
      <c r="DN69" s="1577"/>
      <c r="DO69" s="1577"/>
      <c r="DP69" s="1577"/>
      <c r="DQ69" s="1600"/>
      <c r="DR69" s="165"/>
      <c r="DS69" s="710"/>
      <c r="DT69" s="711"/>
      <c r="DU69" s="711"/>
      <c r="DV69" s="712"/>
    </row>
    <row r="70" spans="1:126" ht="66.75" customHeight="1">
      <c r="A70" s="100"/>
      <c r="B70" s="1701"/>
      <c r="C70" s="1667"/>
      <c r="D70" s="1704"/>
      <c r="E70" s="1667"/>
      <c r="F70" s="1670"/>
      <c r="G70" s="1707"/>
      <c r="H70" s="732"/>
      <c r="I70" s="255"/>
      <c r="J70" s="1640"/>
      <c r="K70" s="1643"/>
      <c r="L70" s="1646"/>
      <c r="M70" s="150"/>
      <c r="N70" s="1649"/>
      <c r="O70" s="1652"/>
      <c r="P70" s="1655"/>
      <c r="Q70" s="1628"/>
      <c r="R70" s="1631"/>
      <c r="S70" s="1634"/>
      <c r="T70" s="151"/>
      <c r="U70" s="698"/>
      <c r="V70" s="703"/>
      <c r="W70" s="1637"/>
      <c r="X70" s="1602"/>
      <c r="Y70" s="1602"/>
      <c r="Z70" s="1602"/>
      <c r="AA70" s="1602"/>
      <c r="AB70" s="1602"/>
      <c r="AC70" s="1602"/>
      <c r="AD70" s="1602"/>
      <c r="AE70" s="1602"/>
      <c r="AF70" s="1602"/>
      <c r="AG70" s="1602"/>
      <c r="AH70" s="704">
        <f t="shared" si="50"/>
        <v>0</v>
      </c>
      <c r="AI70" s="154"/>
      <c r="AJ70" s="1616"/>
      <c r="AK70" s="1675"/>
      <c r="AL70" s="1675"/>
      <c r="AM70" s="1676"/>
      <c r="AN70" s="1676"/>
      <c r="AO70" s="1675"/>
      <c r="AP70" s="1675"/>
      <c r="AQ70" s="699"/>
      <c r="AR70" s="155"/>
      <c r="AS70" s="700"/>
      <c r="AT70" s="701"/>
      <c r="AU70" s="702"/>
      <c r="AV70" s="114"/>
      <c r="AW70" s="1759"/>
      <c r="AX70" s="1687"/>
      <c r="AY70" s="1690"/>
      <c r="AZ70" s="1687"/>
      <c r="BA70" s="1693"/>
      <c r="BB70" s="1594"/>
      <c r="BC70" s="169"/>
      <c r="BD70" s="170"/>
      <c r="BE70" s="157">
        <v>0.4</v>
      </c>
      <c r="BF70" s="705" t="str">
        <f>IF(ISERROR(IF(S67="R.INHERENTE
2","R. INHERENTE",(IF(BA67="R.RESIDUAL
2","R. RESIDUAL"," ")))),"",(IF(S67="R.INHERENTE
2","R. INHERENTE",(IF(BA67="R.RESIDUAL
2","R. RESIDUAL"," ")))))</f>
        <v xml:space="preserve"> </v>
      </c>
      <c r="BG70" s="706" t="str">
        <f>IF(ISERROR(IF(S67="R.INHERENTE
7","R. INHERENTE",(IF(BA67="R.RESIDUAL
7","R. RESIDUAL"," ")))),"",(IF(S67="R.INHERENTE
7","R. INHERENTE",(IF(BA67="R.RESIDUAL
7","R. RESIDUAL"," ")))))</f>
        <v xml:space="preserve"> </v>
      </c>
      <c r="BH70" s="713" t="str">
        <f>IF(ISERROR(IF(S67="R.INHERENTE
12","R. INHERENTE",(IF(BA67="R.RESIDUAL
12","R. RESIDUAL"," ")))),"",(IF(S67="R.INHERENTE
12","R. INHERENTE",(IF(BA67="R.RESIDUAL
12","R. RESIDUAL"," ")))))</f>
        <v xml:space="preserve"> </v>
      </c>
      <c r="BI70" s="707" t="str">
        <f>IF(ISERROR(IF(S67="R.INHERENTE
17","R. INHERENTE",(IF(BA67="R.RESIDUAL
17","R. RESIDUAL"," ")))),"",(IF(S67="R.INHERENTE
17","R. INHERENTE",(IF(BA67="R.RESIDUAL
17","R. RESIDUAL"," ")))))</f>
        <v xml:space="preserve"> </v>
      </c>
      <c r="BJ70" s="709" t="str">
        <f>IF(ISERROR(IF(S67="R.INHERENTE
22","R. INHERENTE",(IF(BA67="R.RESIDUAL
22","R. RESIDUAL"," ")))),"",(IF(S67="R.INHERENTE
22","R. INHERENTE",(IF(BA67="R.RESIDUAL
22","R. RESIDUAL"," ")))))</f>
        <v xml:space="preserve"> </v>
      </c>
      <c r="BK70" s="122"/>
      <c r="BL70" s="1696"/>
      <c r="BM70" s="1684"/>
      <c r="BN70" s="1684"/>
      <c r="BO70" s="1684"/>
      <c r="BP70" s="1684"/>
      <c r="BQ70" s="1582"/>
      <c r="BR70" s="162"/>
      <c r="BS70" s="1585"/>
      <c r="BT70" s="163"/>
      <c r="BU70" s="1679"/>
      <c r="BV70" s="163"/>
      <c r="BW70" s="1681"/>
      <c r="BX70" s="1577"/>
      <c r="BY70" s="1577"/>
      <c r="BZ70" s="1577"/>
      <c r="CA70" s="1577"/>
      <c r="CB70" s="1577"/>
      <c r="CC70" s="1577"/>
      <c r="CD70" s="1577"/>
      <c r="CE70" s="207"/>
      <c r="CF70" s="207"/>
      <c r="CG70" s="207"/>
      <c r="CH70" s="207"/>
      <c r="CI70" s="1577"/>
      <c r="CJ70" s="1577"/>
      <c r="CK70" s="1577"/>
      <c r="CL70" s="1577"/>
      <c r="CM70" s="1577"/>
      <c r="CN70" s="1577"/>
      <c r="CO70" s="1577"/>
      <c r="CP70" s="1577"/>
      <c r="CQ70" s="1609"/>
      <c r="CR70" s="164"/>
      <c r="CS70" s="1677"/>
      <c r="CT70" s="1577"/>
      <c r="CU70" s="1577"/>
      <c r="CV70" s="1577"/>
      <c r="CW70" s="1606"/>
      <c r="CX70" s="1606"/>
      <c r="CY70" s="1606"/>
      <c r="CZ70" s="1606"/>
      <c r="DA70" s="1577"/>
      <c r="DB70" s="1577"/>
      <c r="DC70" s="1577"/>
      <c r="DD70" s="1577"/>
      <c r="DE70" s="207"/>
      <c r="DF70" s="207"/>
      <c r="DG70" s="207"/>
      <c r="DH70" s="207"/>
      <c r="DI70" s="1577"/>
      <c r="DJ70" s="1577"/>
      <c r="DK70" s="1577"/>
      <c r="DL70" s="1577"/>
      <c r="DM70" s="1577"/>
      <c r="DN70" s="1577"/>
      <c r="DO70" s="1577"/>
      <c r="DP70" s="1577"/>
      <c r="DQ70" s="1600"/>
      <c r="DR70" s="165"/>
      <c r="DS70" s="710"/>
      <c r="DT70" s="711"/>
      <c r="DU70" s="711"/>
      <c r="DV70" s="712"/>
    </row>
    <row r="71" spans="1:126" ht="66.75" customHeight="1" thickBot="1">
      <c r="A71" s="100"/>
      <c r="B71" s="1702"/>
      <c r="C71" s="1668"/>
      <c r="D71" s="1705"/>
      <c r="E71" s="1668"/>
      <c r="F71" s="1671"/>
      <c r="G71" s="1708"/>
      <c r="H71" s="256"/>
      <c r="I71" s="257"/>
      <c r="J71" s="1641"/>
      <c r="K71" s="1644"/>
      <c r="L71" s="1647"/>
      <c r="M71" s="150"/>
      <c r="N71" s="1650"/>
      <c r="O71" s="1653"/>
      <c r="P71" s="1656"/>
      <c r="Q71" s="1629"/>
      <c r="R71" s="1632"/>
      <c r="S71" s="1635"/>
      <c r="T71" s="151"/>
      <c r="U71" s="172"/>
      <c r="V71" s="173"/>
      <c r="W71" s="1638"/>
      <c r="X71" s="1622"/>
      <c r="Y71" s="1622"/>
      <c r="Z71" s="1622"/>
      <c r="AA71" s="1622"/>
      <c r="AB71" s="1622"/>
      <c r="AC71" s="1622"/>
      <c r="AD71" s="1622"/>
      <c r="AE71" s="1622"/>
      <c r="AF71" s="1622"/>
      <c r="AG71" s="1622"/>
      <c r="AH71" s="174">
        <f t="shared" si="50"/>
        <v>0</v>
      </c>
      <c r="AI71" s="175"/>
      <c r="AJ71" s="1617"/>
      <c r="AK71" s="1698"/>
      <c r="AL71" s="1698"/>
      <c r="AM71" s="1699"/>
      <c r="AN71" s="1699"/>
      <c r="AO71" s="1698"/>
      <c r="AP71" s="1698"/>
      <c r="AQ71" s="176"/>
      <c r="AR71" s="177"/>
      <c r="AS71" s="178"/>
      <c r="AT71" s="179"/>
      <c r="AU71" s="180"/>
      <c r="AV71" s="114"/>
      <c r="AW71" s="1760"/>
      <c r="AX71" s="1688"/>
      <c r="AY71" s="1691"/>
      <c r="AZ71" s="1688"/>
      <c r="BA71" s="1694"/>
      <c r="BB71" s="1595"/>
      <c r="BC71" s="169"/>
      <c r="BD71" s="170"/>
      <c r="BE71" s="181">
        <v>0.2</v>
      </c>
      <c r="BF71" s="182" t="str">
        <f>IF(ISERROR(IF(S67="R.INHERENTE
1","R. INHERENTE",(IF(BA67="R.RESIDUAL
1","R. RESIDUAL"," ")))),"",(IF(S67="R.INHERENTE
1","R. INHERENTE",(IF(BA67="R.RESIDUAL
1","R. RESIDUAL"," ")))))</f>
        <v xml:space="preserve"> </v>
      </c>
      <c r="BG71" s="183" t="str">
        <f>IF(ISERROR(IF(S67="R.INHERENTE
6","R. INHERENTE",(IF(BA67="R.RESIDUAL
6","R. RESIDUAL"," ")))),"",(IF(S67="R.INHERENTE
6","R. INHERENTE",(IF(BA67="R.RESIDUAL
6","R. RESIDUAL"," ")))))</f>
        <v xml:space="preserve"> </v>
      </c>
      <c r="BH71" s="184" t="str">
        <f>IF(ISERROR(IF(S67="R.INHERENTE
11","R. INHERENTE",(IF(BA67="R.RESIDUAL
11","R. RESIDUAL"," ")))),"",(IF(S67="R.INHERENTE
11","R. INHERENTE",(IF(BA67="R.RESIDUAL
11","R. RESIDUAL"," ")))))</f>
        <v xml:space="preserve"> </v>
      </c>
      <c r="BI71" s="185" t="str">
        <f>IF(ISERROR(IF(S67="R.INHERENTE
16","R. INHERENTE",(IF(BA67="R.RESIDUAL
16","R. RESIDUAL"," ")))),"",(IF(S67="R.INHERENTE
16","R. INHERENTE",(IF(BA67="R.RESIDUAL
16","R. RESIDUAL"," ")))))</f>
        <v xml:space="preserve"> </v>
      </c>
      <c r="BJ71" s="186" t="str">
        <f>IF(ISERROR(IF(S67="R.INHERENTE
21","R. INHERENTE",(IF(BA67="R.RESIDUAL
21","R. RESIDUAL"," ")))),"",(IF(S67="R.INHERENTE
21","R. INHERENTE",(IF(BA67="R.RESIDUAL
21","R. RESIDUAL"," ")))))</f>
        <v xml:space="preserve"> </v>
      </c>
      <c r="BK71" s="122"/>
      <c r="BL71" s="1697"/>
      <c r="BM71" s="1685"/>
      <c r="BN71" s="1685"/>
      <c r="BO71" s="1685"/>
      <c r="BP71" s="1685"/>
      <c r="BQ71" s="1583"/>
      <c r="BR71" s="162"/>
      <c r="BS71" s="1586"/>
      <c r="BT71" s="258"/>
      <c r="BU71" s="1680"/>
      <c r="BV71" s="163"/>
      <c r="BW71" s="1682"/>
      <c r="BX71" s="1580"/>
      <c r="BY71" s="1580"/>
      <c r="BZ71" s="1580"/>
      <c r="CA71" s="1580"/>
      <c r="CB71" s="1580"/>
      <c r="CC71" s="1580"/>
      <c r="CD71" s="1580"/>
      <c r="CE71" s="211"/>
      <c r="CF71" s="211"/>
      <c r="CG71" s="211"/>
      <c r="CH71" s="211"/>
      <c r="CI71" s="1580"/>
      <c r="CJ71" s="1580"/>
      <c r="CK71" s="1580"/>
      <c r="CL71" s="1580"/>
      <c r="CM71" s="1580"/>
      <c r="CN71" s="1580"/>
      <c r="CO71" s="1580"/>
      <c r="CP71" s="1580"/>
      <c r="CQ71" s="1610"/>
      <c r="CR71" s="164"/>
      <c r="CS71" s="1678"/>
      <c r="CT71" s="1578"/>
      <c r="CU71" s="1578"/>
      <c r="CV71" s="1578"/>
      <c r="CW71" s="1607"/>
      <c r="CX71" s="1607"/>
      <c r="CY71" s="1607"/>
      <c r="CZ71" s="1607"/>
      <c r="DA71" s="1578"/>
      <c r="DB71" s="1578"/>
      <c r="DC71" s="1578"/>
      <c r="DD71" s="1578"/>
      <c r="DE71" s="212"/>
      <c r="DF71" s="212"/>
      <c r="DG71" s="212"/>
      <c r="DH71" s="212"/>
      <c r="DI71" s="1578"/>
      <c r="DJ71" s="1578"/>
      <c r="DK71" s="1578"/>
      <c r="DL71" s="1578"/>
      <c r="DM71" s="1578"/>
      <c r="DN71" s="1578"/>
      <c r="DO71" s="1578"/>
      <c r="DP71" s="1578"/>
      <c r="DQ71" s="1601"/>
      <c r="DR71" s="165"/>
      <c r="DS71" s="188"/>
      <c r="DT71" s="189"/>
      <c r="DU71" s="189"/>
      <c r="DV71" s="190"/>
    </row>
    <row r="72" spans="1:126" ht="19.5" customHeight="1" thickBot="1">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F72" s="192">
        <v>0.2</v>
      </c>
      <c r="BG72" s="193">
        <v>0.4</v>
      </c>
      <c r="BH72" s="193">
        <v>0.60000000000000009</v>
      </c>
      <c r="BI72" s="193">
        <v>0.8</v>
      </c>
      <c r="BJ72" s="193">
        <v>1</v>
      </c>
    </row>
    <row r="73" spans="1:126" ht="66.75" customHeight="1">
      <c r="A73" s="100"/>
      <c r="B73" s="1657">
        <v>10</v>
      </c>
      <c r="C73" s="1660"/>
      <c r="D73" s="1663"/>
      <c r="E73" s="1666"/>
      <c r="F73" s="1669"/>
      <c r="G73" s="1672"/>
      <c r="H73" s="253"/>
      <c r="I73" s="254"/>
      <c r="J73" s="1639" t="str">
        <f>IF(F73="","",(CONCATENATE("Posibilidad de afectación ",F73," ",G73," ",H73," ",H74," ",H75," ",H76," ",H77)))</f>
        <v/>
      </c>
      <c r="K73" s="1642"/>
      <c r="L73" s="1645"/>
      <c r="M73" s="150"/>
      <c r="N73" s="1648"/>
      <c r="O73" s="1651" t="str">
        <f>IF(ISERROR(VLOOKUP($N73,[3]Listas!$E$20:$F$24,2,FALSE)),"",(VLOOKUP($N73,[3]Listas!$E$20:$F$24,2,FALSE)))</f>
        <v/>
      </c>
      <c r="P73" s="1654" t="str">
        <f>IF(ISERROR(VLOOKUP($O73,[3]Listas!$E$3:$F$7,2,FALSE)),"",(VLOOKUP($O73,[3]Listas!$E$3:$F$7,2,FALSE)))</f>
        <v/>
      </c>
      <c r="Q73" s="1627"/>
      <c r="R73" s="1630" t="str">
        <f>IF(ISERROR(VLOOKUP($Q73,[3]Listas!$E$28:$F$35,2,FALSE)),"",(VLOOKUP($Q73,[3]Listas!$E$28:$F$35,2,FALSE)))</f>
        <v/>
      </c>
      <c r="S73" s="1633" t="str">
        <f t="shared" ref="S73" si="55">IF(O73="","",(CONCATENATE("R.INHERENTE
",(IF(AND($O73=0.2,$R73=0.2),1,(IF(AND($O73=0.2,$R73=0.4),6,(IF(AND($O73=0.2,$R73=0.6),11,(IF(AND($O73=0.2,$R73=0.8),16,(IF(AND($O73=0.2,$R73=1),21,(IF(AND($O73=0.4,$R73=0.2),2,(IF(AND($O73=0.4,$R73=0.4),7,(IF(AND($O73=0.4,$R73=0.6),12,(IF(AND($O73=0.4,$R73=0.8),17,(IF(AND($O73=0.4,$R73=1),22,(IF(AND($O73=0.6,$R73=0.2),3,(IF(AND($O73=0.6,$R73=0.4),8,(IF(AND($O73=0.6,$R73=0.6),13,(IF(AND($O73=0.6,$R73=0.8),18,(IF(AND($O73=0.6,$R73=1),23,(IF(AND($O73=0.8,$R73=0.2),4,(IF(AND($O73=0.8,$R73=0.4),9,(IF(AND($O73=0.8,$R73=0.6),14,(IF(AND($O73=0.8,$R73=0.8),19,(IF(AND($O73=0.8,$R73=1),24,(IF(AND($O73=1,$R73=0.2),5,(IF(AND($O73=1,$R73=0.4),10,(IF(AND($O73=1,$R73=0.6),15,(IF(AND($O73=1,$R73=0.8),20,(IF(AND($O73=1,$R73=1),25,"")))))))))))))))))))))))))))))))))))))))))))))))))))))</f>
        <v/>
      </c>
      <c r="T73" s="151" t="e">
        <f>+VLOOKUP($S73,[3]Listas!$D$112:$E$136,2,FALSE)</f>
        <v>#N/A</v>
      </c>
      <c r="U73" s="213"/>
      <c r="V73" s="196"/>
      <c r="W73" s="1636" t="s">
        <v>367</v>
      </c>
      <c r="X73" s="1614"/>
      <c r="Y73" s="1614"/>
      <c r="Z73" s="1614"/>
      <c r="AA73" s="1614"/>
      <c r="AB73" s="1614"/>
      <c r="AC73" s="1614"/>
      <c r="AD73" s="1614"/>
      <c r="AE73" s="1614"/>
      <c r="AF73" s="1614"/>
      <c r="AG73" s="1614"/>
      <c r="AH73" s="214">
        <f t="shared" ref="AH73:AH77" si="56">X73+Z73+AB73+AD73+AF73</f>
        <v>0</v>
      </c>
      <c r="AI73" s="215"/>
      <c r="AJ73" s="1615" t="str">
        <f>R73</f>
        <v/>
      </c>
      <c r="AK73" s="1618"/>
      <c r="AL73" s="1619"/>
      <c r="AM73" s="1620"/>
      <c r="AN73" s="1621"/>
      <c r="AO73" s="1618"/>
      <c r="AP73" s="1619"/>
      <c r="AQ73" s="216"/>
      <c r="AR73" s="217"/>
      <c r="AS73" s="218"/>
      <c r="AT73" s="219"/>
      <c r="AU73" s="220"/>
      <c r="AV73" s="156" t="str">
        <f t="shared" ref="AV73" si="57">+(IF(AND($AW73&gt;0,$AW73&lt;=0.2),0.2,(IF(AND($AW73&gt;0.2,$AW73&lt;=0.4),0.4,(IF(AND($AW73&gt;0.4,$AW73&lt;=0.6),0.6,(IF(AND($AW73&gt;0.6,$AW73&lt;=0.8),0.8,(IF($AW73&gt;0.8,1,""))))))))))</f>
        <v/>
      </c>
      <c r="AW73" s="1562">
        <f t="shared" ref="AW73" si="58">+MIN(AI73:AI77)</f>
        <v>0</v>
      </c>
      <c r="AX73" s="1565" t="str">
        <f t="shared" si="2"/>
        <v/>
      </c>
      <c r="AY73" s="1568">
        <f t="shared" ref="AY73" si="59">+MIN(AJ73:AJ77)</f>
        <v>0</v>
      </c>
      <c r="AZ73" s="1565" t="str">
        <f t="shared" si="3"/>
        <v/>
      </c>
      <c r="BA73" s="1571" t="str">
        <f t="shared" si="4"/>
        <v/>
      </c>
      <c r="BB73" s="1593"/>
      <c r="BC73" s="156" t="str">
        <f t="shared" ref="BC73" si="60">+(IF(AND($AY73&gt;0,$AY73&lt;=0.2),0.2,(IF(AND($AY73&gt;0.2,$AY73&lt;=0.4),0.4,(IF(AND($AY73&gt;0.4,$AY73&lt;=0.6),0.6,(IF(AND($AY73&gt;0.6,$AY73&lt;=0.8),0.8,(IF($AY73&gt;0.8,1,""))))))))))</f>
        <v/>
      </c>
      <c r="BD73" s="114" t="e">
        <f>+VLOOKUP($BA73,[3]Listas!$F$112:$G$136,2,FALSE)</f>
        <v>#N/A</v>
      </c>
      <c r="BE73" s="157">
        <v>1</v>
      </c>
      <c r="BF73" s="158" t="str">
        <f>IF(ISERROR(IF(S73="R.INHERENTE
5","R. INHERENTE",(IF(BA73="R.RESIDUAL
5","R. RESIDUAL"," ")))),"",(IF(S73="R.INHERENTE
5","R. INHERENTE",(IF(BA73="R.RESIDUAL
5","R. RESIDUAL"," ")))))</f>
        <v xml:space="preserve"> </v>
      </c>
      <c r="BG73" s="159" t="str">
        <f>IF(ISERROR(IF(S73="R.INHERENTE
10","R. INHERENTE",(IF(BA73="R.RESIDUAL
10","R. RESIDUAL"," ")))),"",(IF(S73="R.INHERENTE
10","R. INHERENTE",(IF(BA73="R.RESIDUAL
10","R. RESIDUAL"," ")))))</f>
        <v xml:space="preserve"> </v>
      </c>
      <c r="BH73" s="160" t="str">
        <f>IF(ISERROR(IF(S73="R.INHERENTE
15","R. INHERENTE",(IF(BA73="R.RESIDUAL
15","R. RESIDUAL"," ")))),"",(IF(S73="R.INHERENTE
15","R. INHERENTE",(IF(BA73="R.RESIDUAL
15","R. RESIDUAL"," ")))))</f>
        <v xml:space="preserve"> </v>
      </c>
      <c r="BI73" s="160" t="str">
        <f>IF(ISERROR(IF(S73="R.INHERENTE
20","R. INHERENTE",(IF(BA73="R.RESIDUAL
20","R. RESIDUAL"," ")))),"",(IF(S73="R.INHERENTE
20","R. INHERENTE",(IF(BA73="R.RESIDUAL
20","R. RESIDUAL"," ")))))</f>
        <v xml:space="preserve"> </v>
      </c>
      <c r="BJ73" s="161" t="str">
        <f>IF(ISERROR(IF(S73="R.INHERENTE
25","R. INHERENTE",(IF(BA73="R.RESIDUAL
25","R. RESIDUAL"," ")))),"",(IF(S73="R.INHERENTE
25","R. INHERENTE",(IF(BA73="R.RESIDUAL
25","R. RESIDUAL"," ")))))</f>
        <v xml:space="preserve"> </v>
      </c>
      <c r="BK73" s="122"/>
      <c r="BL73" s="1584"/>
      <c r="BM73" s="1596"/>
      <c r="BN73" s="1596"/>
      <c r="BO73" s="1596"/>
      <c r="BP73" s="1596"/>
      <c r="BQ73" s="1581"/>
      <c r="BR73" s="162"/>
      <c r="BS73" s="1584"/>
      <c r="BT73" s="731"/>
      <c r="BU73" s="1587"/>
      <c r="BV73" s="163"/>
      <c r="BW73" s="1590"/>
      <c r="BX73" s="1579"/>
      <c r="BY73" s="1579"/>
      <c r="BZ73" s="1579"/>
      <c r="CA73" s="1579"/>
      <c r="CB73" s="1579"/>
      <c r="CC73" s="1579"/>
      <c r="CD73" s="1579"/>
      <c r="CE73" s="714"/>
      <c r="CF73" s="714"/>
      <c r="CG73" s="714"/>
      <c r="CH73" s="714"/>
      <c r="CI73" s="1579"/>
      <c r="CJ73" s="1579"/>
      <c r="CK73" s="1579"/>
      <c r="CL73" s="1579"/>
      <c r="CM73" s="1579"/>
      <c r="CN73" s="1579"/>
      <c r="CO73" s="1579"/>
      <c r="CP73" s="1579"/>
      <c r="CQ73" s="1608"/>
      <c r="CR73" s="164"/>
      <c r="CS73" s="1611"/>
      <c r="CT73" s="1576"/>
      <c r="CU73" s="1576"/>
      <c r="CV73" s="1576"/>
      <c r="CW73" s="1605"/>
      <c r="CX73" s="1605"/>
      <c r="CY73" s="1605"/>
      <c r="CZ73" s="1605"/>
      <c r="DA73" s="1576"/>
      <c r="DB73" s="1576"/>
      <c r="DC73" s="1576"/>
      <c r="DD73" s="1576"/>
      <c r="DE73" s="201"/>
      <c r="DF73" s="201"/>
      <c r="DG73" s="201"/>
      <c r="DH73" s="201"/>
      <c r="DI73" s="1576"/>
      <c r="DJ73" s="1576"/>
      <c r="DK73" s="1576"/>
      <c r="DL73" s="1576"/>
      <c r="DM73" s="1576"/>
      <c r="DN73" s="1576"/>
      <c r="DO73" s="1576"/>
      <c r="DP73" s="1576"/>
      <c r="DQ73" s="1599"/>
      <c r="DR73" s="165"/>
      <c r="DS73" s="166"/>
      <c r="DT73" s="167"/>
      <c r="DU73" s="167"/>
      <c r="DV73" s="168"/>
    </row>
    <row r="74" spans="1:126" ht="66.75" customHeight="1">
      <c r="A74" s="100"/>
      <c r="B74" s="1658"/>
      <c r="C74" s="1661"/>
      <c r="D74" s="1664"/>
      <c r="E74" s="1667"/>
      <c r="F74" s="1670"/>
      <c r="G74" s="1673"/>
      <c r="H74" s="732"/>
      <c r="I74" s="255"/>
      <c r="J74" s="1640"/>
      <c r="K74" s="1643"/>
      <c r="L74" s="1646"/>
      <c r="M74" s="150"/>
      <c r="N74" s="1649"/>
      <c r="O74" s="1652"/>
      <c r="P74" s="1655"/>
      <c r="Q74" s="1628"/>
      <c r="R74" s="1631"/>
      <c r="S74" s="1634"/>
      <c r="T74" s="151"/>
      <c r="U74" s="698"/>
      <c r="V74" s="703"/>
      <c r="W74" s="1637"/>
      <c r="X74" s="1602"/>
      <c r="Y74" s="1602"/>
      <c r="Z74" s="1602"/>
      <c r="AA74" s="1602"/>
      <c r="AB74" s="1602"/>
      <c r="AC74" s="1602"/>
      <c r="AD74" s="1602"/>
      <c r="AE74" s="1602"/>
      <c r="AF74" s="1602"/>
      <c r="AG74" s="1602"/>
      <c r="AH74" s="704">
        <f t="shared" si="56"/>
        <v>0</v>
      </c>
      <c r="AI74" s="154"/>
      <c r="AJ74" s="1616"/>
      <c r="AK74" s="1574"/>
      <c r="AL74" s="1575"/>
      <c r="AM74" s="1603"/>
      <c r="AN74" s="1604"/>
      <c r="AO74" s="1574"/>
      <c r="AP74" s="1575"/>
      <c r="AQ74" s="699"/>
      <c r="AR74" s="155"/>
      <c r="AS74" s="700"/>
      <c r="AT74" s="701"/>
      <c r="AU74" s="702"/>
      <c r="AV74" s="114"/>
      <c r="AW74" s="1563"/>
      <c r="AX74" s="1566"/>
      <c r="AY74" s="1569"/>
      <c r="AZ74" s="1566"/>
      <c r="BA74" s="1572"/>
      <c r="BB74" s="1594"/>
      <c r="BC74" s="169"/>
      <c r="BD74" s="170"/>
      <c r="BE74" s="157">
        <v>0.8</v>
      </c>
      <c r="BF74" s="705" t="str">
        <f>IF(ISERROR(IF(S73="R.INHERENTE
4","R. INHERENTE",(IF(BA73="R.RESIDUAL
4","R. RESIDUAL"," ")))),"",(IF(S73="R.INHERENTE
4","R. INHERENTE",(IF(BA73="R.RESIDUAL
4","R. RESIDUAL"," ")))))</f>
        <v xml:space="preserve"> </v>
      </c>
      <c r="BG74" s="706" t="str">
        <f>IF(ISERROR(IF(S73="R.INHERENTE
9","R. INHERENTE",(IF(BA73="R.RESIDUAL
9","R. RESIDUAL"," ")))),"",(IF(S73="R.INHERENTE
9","R. INHERENTE",(IF(BA73="R.RESIDUAL
9","R. RESIDUAL"," ")))))</f>
        <v xml:space="preserve"> </v>
      </c>
      <c r="BH74" s="707" t="str">
        <f>IF(ISERROR(IF(S73="R.INHERENTE
14","R. INHERENTE",(IF(BA73="R.RESIDUAL
14","R. RESIDUAL"," ")))),"",(IF(S73="R.INHERENTE
14","R. INHERENTE",(IF(BA73="R.RESIDUAL
14","R. RESIDUAL"," ")))))</f>
        <v xml:space="preserve"> </v>
      </c>
      <c r="BI74" s="708" t="str">
        <f>IF(ISERROR(IF(S73="R.INHERENTE
19","R. INHERENTE",(IF(BA73="R.RESIDUAL
19","R. RESIDUAL"," ")))),"",(IF(S73="R.INHERENTE
19","R. INHERENTE",(IF(BA73="R.RESIDUAL
19","R. RESIDUAL"," ")))))</f>
        <v xml:space="preserve"> </v>
      </c>
      <c r="BJ74" s="709" t="str">
        <f>IF(ISERROR(IF(S73="R.INHERENTE
24","R. INHERENTE",(IF(BA73="R.RESIDUAL
24","R. RESIDUAL"," ")))),"",(IF(S73="R.INHERENTE
24","R. INHERENTE",(IF(BA73="R.RESIDUAL
24","R. RESIDUAL"," ")))))</f>
        <v xml:space="preserve"> </v>
      </c>
      <c r="BK74" s="122"/>
      <c r="BL74" s="1585"/>
      <c r="BM74" s="1597"/>
      <c r="BN74" s="1597"/>
      <c r="BO74" s="1597"/>
      <c r="BP74" s="1597"/>
      <c r="BQ74" s="1582"/>
      <c r="BR74" s="162"/>
      <c r="BS74" s="1585"/>
      <c r="BT74" s="163"/>
      <c r="BU74" s="1588"/>
      <c r="BV74" s="163"/>
      <c r="BW74" s="1591"/>
      <c r="BX74" s="1577"/>
      <c r="BY74" s="1577"/>
      <c r="BZ74" s="1577"/>
      <c r="CA74" s="1577"/>
      <c r="CB74" s="1577"/>
      <c r="CC74" s="1577"/>
      <c r="CD74" s="1577"/>
      <c r="CE74" s="207"/>
      <c r="CF74" s="207"/>
      <c r="CG74" s="207"/>
      <c r="CH74" s="207"/>
      <c r="CI74" s="1577"/>
      <c r="CJ74" s="1577"/>
      <c r="CK74" s="1577"/>
      <c r="CL74" s="1577"/>
      <c r="CM74" s="1577"/>
      <c r="CN74" s="1577"/>
      <c r="CO74" s="1577"/>
      <c r="CP74" s="1577"/>
      <c r="CQ74" s="1609"/>
      <c r="CR74" s="164"/>
      <c r="CS74" s="1612"/>
      <c r="CT74" s="1577"/>
      <c r="CU74" s="1577"/>
      <c r="CV74" s="1577"/>
      <c r="CW74" s="1606"/>
      <c r="CX74" s="1606"/>
      <c r="CY74" s="1606"/>
      <c r="CZ74" s="1606"/>
      <c r="DA74" s="1577"/>
      <c r="DB74" s="1577"/>
      <c r="DC74" s="1577"/>
      <c r="DD74" s="1577"/>
      <c r="DE74" s="207"/>
      <c r="DF74" s="207"/>
      <c r="DG74" s="207"/>
      <c r="DH74" s="207"/>
      <c r="DI74" s="1577"/>
      <c r="DJ74" s="1577"/>
      <c r="DK74" s="1577"/>
      <c r="DL74" s="1577"/>
      <c r="DM74" s="1577"/>
      <c r="DN74" s="1577"/>
      <c r="DO74" s="1577"/>
      <c r="DP74" s="1577"/>
      <c r="DQ74" s="1600"/>
      <c r="DR74" s="165"/>
      <c r="DS74" s="710"/>
      <c r="DT74" s="711"/>
      <c r="DU74" s="711"/>
      <c r="DV74" s="712"/>
    </row>
    <row r="75" spans="1:126" ht="66.75" customHeight="1">
      <c r="A75" s="100"/>
      <c r="B75" s="1658"/>
      <c r="C75" s="1661"/>
      <c r="D75" s="1664"/>
      <c r="E75" s="1667"/>
      <c r="F75" s="1670"/>
      <c r="G75" s="1673"/>
      <c r="H75" s="732"/>
      <c r="I75" s="255"/>
      <c r="J75" s="1640"/>
      <c r="K75" s="1643"/>
      <c r="L75" s="1646"/>
      <c r="M75" s="150"/>
      <c r="N75" s="1649"/>
      <c r="O75" s="1652"/>
      <c r="P75" s="1655"/>
      <c r="Q75" s="1628"/>
      <c r="R75" s="1631"/>
      <c r="S75" s="1634"/>
      <c r="T75" s="151"/>
      <c r="U75" s="698"/>
      <c r="V75" s="703"/>
      <c r="W75" s="1637"/>
      <c r="X75" s="1602"/>
      <c r="Y75" s="1602"/>
      <c r="Z75" s="1602"/>
      <c r="AA75" s="1602"/>
      <c r="AB75" s="1602"/>
      <c r="AC75" s="1602"/>
      <c r="AD75" s="1602"/>
      <c r="AE75" s="1602"/>
      <c r="AF75" s="1602"/>
      <c r="AG75" s="1602"/>
      <c r="AH75" s="704">
        <f t="shared" si="56"/>
        <v>0</v>
      </c>
      <c r="AI75" s="154"/>
      <c r="AJ75" s="1616"/>
      <c r="AK75" s="1574"/>
      <c r="AL75" s="1575"/>
      <c r="AM75" s="1603"/>
      <c r="AN75" s="1604"/>
      <c r="AO75" s="1574"/>
      <c r="AP75" s="1575"/>
      <c r="AQ75" s="699"/>
      <c r="AR75" s="155"/>
      <c r="AS75" s="700"/>
      <c r="AT75" s="701"/>
      <c r="AU75" s="702"/>
      <c r="AV75" s="114"/>
      <c r="AW75" s="1563"/>
      <c r="AX75" s="1566"/>
      <c r="AY75" s="1569"/>
      <c r="AZ75" s="1566"/>
      <c r="BA75" s="1572"/>
      <c r="BB75" s="1594"/>
      <c r="BC75" s="169"/>
      <c r="BD75" s="170"/>
      <c r="BE75" s="157">
        <v>0.60000000000000009</v>
      </c>
      <c r="BF75" s="705" t="str">
        <f>IF(ISERROR(IF(S73="R.INHERENTE
3","R. INHERENTE",(IF(BA73="R.RESIDUAL
3","R. RESIDUAL"," ")))),"",(IF(S73="R.INHERENTE
3","R. INHERENTE",(IF(BA73="R.RESIDUAL
3","R. RESIDUAL"," ")))))</f>
        <v xml:space="preserve"> </v>
      </c>
      <c r="BG75" s="706" t="str">
        <f>IF(ISERROR(IF(S73="R.INHERENTE
8","R. INHERENTE",(IF(BA73="R.RESIDUAL
8","R. RESIDUAL"," ")))),"",(IF(S73="R.INHERENTE
8","R. INHERENTE",(IF(BA73="R.RESIDUAL
8","R. RESIDUAL"," ")))))</f>
        <v xml:space="preserve"> </v>
      </c>
      <c r="BH75" s="707" t="str">
        <f>IF(ISERROR(IF(S73="R.INHERENTE
13","R. INHERENTE",(IF(BA73="R.RESIDUAL
13","R. RESIDUAL"," ")))),"",(IF(S73="R.INHERENTE
13","R. INHERENTE",(IF(BA73="R.RESIDUAL
13","R. RESIDUAL"," ")))))</f>
        <v xml:space="preserve"> </v>
      </c>
      <c r="BI75" s="708" t="str">
        <f>IF(ISERROR(IF(S73="R.INHERENTE
18","R. INHERENTE",(IF(BA73="R.RESIDUAL
18","R. RESIDUAL"," ")))),"",(IF(S73="R.INHERENTE
18","R. INHERENTE",(IF(BA73="R.RESIDUAL
18","R. RESIDUAL"," ")))))</f>
        <v xml:space="preserve"> </v>
      </c>
      <c r="BJ75" s="709" t="str">
        <f>IF(ISERROR(IF(S73="R.INHERENTE
23","R. INHERENTE",(IF(BA73="R.RESIDUAL
23","R. RESIDUAL"," ")))),"",(IF(S73="R.INHERENTE
23","R. INHERENTE",(IF(BA73="R.RESIDUAL
23","R. RESIDUAL"," ")))))</f>
        <v xml:space="preserve"> </v>
      </c>
      <c r="BK75" s="122"/>
      <c r="BL75" s="1585"/>
      <c r="BM75" s="1597"/>
      <c r="BN75" s="1597"/>
      <c r="BO75" s="1597"/>
      <c r="BP75" s="1597"/>
      <c r="BQ75" s="1582"/>
      <c r="BR75" s="162"/>
      <c r="BS75" s="1585"/>
      <c r="BT75" s="163"/>
      <c r="BU75" s="1588"/>
      <c r="BV75" s="163"/>
      <c r="BW75" s="1591"/>
      <c r="BX75" s="1577"/>
      <c r="BY75" s="1577"/>
      <c r="BZ75" s="1577"/>
      <c r="CA75" s="1577"/>
      <c r="CB75" s="1577"/>
      <c r="CC75" s="1577"/>
      <c r="CD75" s="1577"/>
      <c r="CE75" s="207"/>
      <c r="CF75" s="207"/>
      <c r="CG75" s="207"/>
      <c r="CH75" s="207"/>
      <c r="CI75" s="1577"/>
      <c r="CJ75" s="1577"/>
      <c r="CK75" s="1577"/>
      <c r="CL75" s="1577"/>
      <c r="CM75" s="1577"/>
      <c r="CN75" s="1577"/>
      <c r="CO75" s="1577"/>
      <c r="CP75" s="1577"/>
      <c r="CQ75" s="1609"/>
      <c r="CR75" s="164"/>
      <c r="CS75" s="1612"/>
      <c r="CT75" s="1577"/>
      <c r="CU75" s="1577"/>
      <c r="CV75" s="1577"/>
      <c r="CW75" s="1606"/>
      <c r="CX75" s="1606"/>
      <c r="CY75" s="1606"/>
      <c r="CZ75" s="1606"/>
      <c r="DA75" s="1577"/>
      <c r="DB75" s="1577"/>
      <c r="DC75" s="1577"/>
      <c r="DD75" s="1577"/>
      <c r="DE75" s="207"/>
      <c r="DF75" s="207"/>
      <c r="DG75" s="207"/>
      <c r="DH75" s="207"/>
      <c r="DI75" s="1577"/>
      <c r="DJ75" s="1577"/>
      <c r="DK75" s="1577"/>
      <c r="DL75" s="1577"/>
      <c r="DM75" s="1577"/>
      <c r="DN75" s="1577"/>
      <c r="DO75" s="1577"/>
      <c r="DP75" s="1577"/>
      <c r="DQ75" s="1600"/>
      <c r="DR75" s="165"/>
      <c r="DS75" s="710"/>
      <c r="DT75" s="711"/>
      <c r="DU75" s="711"/>
      <c r="DV75" s="712"/>
    </row>
    <row r="76" spans="1:126" ht="66.75" customHeight="1">
      <c r="A76" s="100"/>
      <c r="B76" s="1658"/>
      <c r="C76" s="1661"/>
      <c r="D76" s="1664"/>
      <c r="E76" s="1667"/>
      <c r="F76" s="1670"/>
      <c r="G76" s="1673"/>
      <c r="H76" s="732"/>
      <c r="I76" s="255"/>
      <c r="J76" s="1640"/>
      <c r="K76" s="1643"/>
      <c r="L76" s="1646"/>
      <c r="M76" s="150"/>
      <c r="N76" s="1649"/>
      <c r="O76" s="1652"/>
      <c r="P76" s="1655"/>
      <c r="Q76" s="1628"/>
      <c r="R76" s="1631"/>
      <c r="S76" s="1634"/>
      <c r="T76" s="151"/>
      <c r="U76" s="698"/>
      <c r="V76" s="703"/>
      <c r="W76" s="1637"/>
      <c r="X76" s="1602"/>
      <c r="Y76" s="1602"/>
      <c r="Z76" s="1602"/>
      <c r="AA76" s="1602"/>
      <c r="AB76" s="1602"/>
      <c r="AC76" s="1602"/>
      <c r="AD76" s="1602"/>
      <c r="AE76" s="1602"/>
      <c r="AF76" s="1602"/>
      <c r="AG76" s="1602"/>
      <c r="AH76" s="704">
        <f t="shared" si="56"/>
        <v>0</v>
      </c>
      <c r="AI76" s="154"/>
      <c r="AJ76" s="1616"/>
      <c r="AK76" s="1574"/>
      <c r="AL76" s="1575"/>
      <c r="AM76" s="1603"/>
      <c r="AN76" s="1604"/>
      <c r="AO76" s="1574"/>
      <c r="AP76" s="1575"/>
      <c r="AQ76" s="699"/>
      <c r="AR76" s="155"/>
      <c r="AS76" s="700"/>
      <c r="AT76" s="701"/>
      <c r="AU76" s="702"/>
      <c r="AV76" s="114"/>
      <c r="AW76" s="1563"/>
      <c r="AX76" s="1566"/>
      <c r="AY76" s="1569"/>
      <c r="AZ76" s="1566"/>
      <c r="BA76" s="1572"/>
      <c r="BB76" s="1594"/>
      <c r="BC76" s="169"/>
      <c r="BD76" s="170"/>
      <c r="BE76" s="157">
        <v>0.4</v>
      </c>
      <c r="BF76" s="705" t="str">
        <f>IF(ISERROR(IF(S73="R.INHERENTE
2","R. INHERENTE",(IF(BA73="R.RESIDUAL
2","R. RESIDUAL"," ")))),"",(IF(S73="R.INHERENTE
2","R. INHERENTE",(IF(BA73="R.RESIDUAL
2","R. RESIDUAL"," ")))))</f>
        <v xml:space="preserve"> </v>
      </c>
      <c r="BG76" s="706" t="str">
        <f>IF(ISERROR(IF(S73="R.INHERENTE
7","R. INHERENTE",(IF(BA73="R.RESIDUAL
7","R. RESIDUAL"," ")))),"",(IF(S73="R.INHERENTE
7","R. INHERENTE",(IF(BA73="R.RESIDUAL
7","R. RESIDUAL"," ")))))</f>
        <v xml:space="preserve"> </v>
      </c>
      <c r="BH76" s="713" t="str">
        <f>IF(ISERROR(IF(S73="R.INHERENTE
12","R. INHERENTE",(IF(BA73="R.RESIDUAL
12","R. RESIDUAL"," ")))),"",(IF(S73="R.INHERENTE
12","R. INHERENTE",(IF(BA73="R.RESIDUAL
12","R. RESIDUAL"," ")))))</f>
        <v xml:space="preserve"> </v>
      </c>
      <c r="BI76" s="707" t="str">
        <f>IF(ISERROR(IF(S73="R.INHERENTE
17","R. INHERENTE",(IF(BA73="R.RESIDUAL
17","R. RESIDUAL"," ")))),"",(IF(S73="R.INHERENTE
17","R. INHERENTE",(IF(BA73="R.RESIDUAL
17","R. RESIDUAL"," ")))))</f>
        <v xml:space="preserve"> </v>
      </c>
      <c r="BJ76" s="709" t="str">
        <f>IF(ISERROR(IF(S73="R.INHERENTE
22","R. INHERENTE",(IF(BA73="R.RESIDUAL
22","R. RESIDUAL"," ")))),"",(IF(S73="R.INHERENTE
22","R. INHERENTE",(IF(BA73="R.RESIDUAL
22","R. RESIDUAL"," ")))))</f>
        <v xml:space="preserve"> </v>
      </c>
      <c r="BK76" s="122"/>
      <c r="BL76" s="1585"/>
      <c r="BM76" s="1597"/>
      <c r="BN76" s="1597"/>
      <c r="BO76" s="1597"/>
      <c r="BP76" s="1597"/>
      <c r="BQ76" s="1582"/>
      <c r="BR76" s="162"/>
      <c r="BS76" s="1585"/>
      <c r="BT76" s="163"/>
      <c r="BU76" s="1588"/>
      <c r="BV76" s="163"/>
      <c r="BW76" s="1591"/>
      <c r="BX76" s="1577"/>
      <c r="BY76" s="1577"/>
      <c r="BZ76" s="1577"/>
      <c r="CA76" s="1577"/>
      <c r="CB76" s="1577"/>
      <c r="CC76" s="1577"/>
      <c r="CD76" s="1577"/>
      <c r="CE76" s="207"/>
      <c r="CF76" s="207"/>
      <c r="CG76" s="207"/>
      <c r="CH76" s="207"/>
      <c r="CI76" s="1577"/>
      <c r="CJ76" s="1577"/>
      <c r="CK76" s="1577"/>
      <c r="CL76" s="1577"/>
      <c r="CM76" s="1577"/>
      <c r="CN76" s="1577"/>
      <c r="CO76" s="1577"/>
      <c r="CP76" s="1577"/>
      <c r="CQ76" s="1609"/>
      <c r="CR76" s="164"/>
      <c r="CS76" s="1612"/>
      <c r="CT76" s="1577"/>
      <c r="CU76" s="1577"/>
      <c r="CV76" s="1577"/>
      <c r="CW76" s="1606"/>
      <c r="CX76" s="1606"/>
      <c r="CY76" s="1606"/>
      <c r="CZ76" s="1606"/>
      <c r="DA76" s="1577"/>
      <c r="DB76" s="1577"/>
      <c r="DC76" s="1577"/>
      <c r="DD76" s="1577"/>
      <c r="DE76" s="207"/>
      <c r="DF76" s="207"/>
      <c r="DG76" s="207"/>
      <c r="DH76" s="207"/>
      <c r="DI76" s="1577"/>
      <c r="DJ76" s="1577"/>
      <c r="DK76" s="1577"/>
      <c r="DL76" s="1577"/>
      <c r="DM76" s="1577"/>
      <c r="DN76" s="1577"/>
      <c r="DO76" s="1577"/>
      <c r="DP76" s="1577"/>
      <c r="DQ76" s="1600"/>
      <c r="DR76" s="165"/>
      <c r="DS76" s="710"/>
      <c r="DT76" s="711"/>
      <c r="DU76" s="711"/>
      <c r="DV76" s="712"/>
    </row>
    <row r="77" spans="1:126" ht="66.75" customHeight="1" thickBot="1">
      <c r="A77" s="100"/>
      <c r="B77" s="1659"/>
      <c r="C77" s="1662"/>
      <c r="D77" s="1665"/>
      <c r="E77" s="1668"/>
      <c r="F77" s="1671"/>
      <c r="G77" s="1674"/>
      <c r="H77" s="256"/>
      <c r="I77" s="257"/>
      <c r="J77" s="1641"/>
      <c r="K77" s="1644"/>
      <c r="L77" s="1647"/>
      <c r="M77" s="150"/>
      <c r="N77" s="1650"/>
      <c r="O77" s="1653"/>
      <c r="P77" s="1656"/>
      <c r="Q77" s="1629"/>
      <c r="R77" s="1632"/>
      <c r="S77" s="1635"/>
      <c r="T77" s="151"/>
      <c r="U77" s="172"/>
      <c r="V77" s="173"/>
      <c r="W77" s="1638"/>
      <c r="X77" s="1622"/>
      <c r="Y77" s="1622"/>
      <c r="Z77" s="1622"/>
      <c r="AA77" s="1622"/>
      <c r="AB77" s="1622"/>
      <c r="AC77" s="1622"/>
      <c r="AD77" s="1622"/>
      <c r="AE77" s="1622"/>
      <c r="AF77" s="1622"/>
      <c r="AG77" s="1622"/>
      <c r="AH77" s="174">
        <f t="shared" si="56"/>
        <v>0</v>
      </c>
      <c r="AI77" s="175"/>
      <c r="AJ77" s="1617"/>
      <c r="AK77" s="1623"/>
      <c r="AL77" s="1624"/>
      <c r="AM77" s="1625"/>
      <c r="AN77" s="1626"/>
      <c r="AO77" s="1623"/>
      <c r="AP77" s="1624"/>
      <c r="AQ77" s="176"/>
      <c r="AR77" s="177"/>
      <c r="AS77" s="178"/>
      <c r="AT77" s="179"/>
      <c r="AU77" s="180"/>
      <c r="AV77" s="114"/>
      <c r="AW77" s="1564"/>
      <c r="AX77" s="1567"/>
      <c r="AY77" s="1570"/>
      <c r="AZ77" s="1567"/>
      <c r="BA77" s="1573"/>
      <c r="BB77" s="1595"/>
      <c r="BC77" s="169"/>
      <c r="BD77" s="170"/>
      <c r="BE77" s="181">
        <v>0.2</v>
      </c>
      <c r="BF77" s="182" t="str">
        <f>IF(ISERROR(IF(S73="R.INHERENTE
1","R. INHERENTE",(IF(BA73="R.RESIDUAL
1","R. RESIDUAL"," ")))),"",(IF(S73="R.INHERENTE
1","R. INHERENTE",(IF(BA73="R.RESIDUAL
1","R. RESIDUAL"," ")))))</f>
        <v xml:space="preserve"> </v>
      </c>
      <c r="BG77" s="183" t="str">
        <f>IF(ISERROR(IF(S73="R.INHERENTE
6","R. INHERENTE",(IF(BA73="R.RESIDUAL
6","R. RESIDUAL"," ")))),"",(IF(S73="R.INHERENTE
6","R. INHERENTE",(IF(BA73="R.RESIDUAL
6","R. RESIDUAL"," ")))))</f>
        <v xml:space="preserve"> </v>
      </c>
      <c r="BH77" s="184" t="str">
        <f>IF(ISERROR(IF(S73="R.INHERENTE
11","R. INHERENTE",(IF(BA73="R.RESIDUAL
11","R. RESIDUAL"," ")))),"",(IF(S73="R.INHERENTE
11","R. INHERENTE",(IF(BA73="R.RESIDUAL
11","R. RESIDUAL"," ")))))</f>
        <v xml:space="preserve"> </v>
      </c>
      <c r="BI77" s="185" t="str">
        <f>IF(ISERROR(IF(S73="R.INHERENTE
16","R. INHERENTE",(IF(BA73="R.RESIDUAL
16","R. RESIDUAL"," ")))),"",(IF(S73="R.INHERENTE
16","R. INHERENTE",(IF(BA73="R.RESIDUAL
16","R. RESIDUAL"," ")))))</f>
        <v xml:space="preserve"> </v>
      </c>
      <c r="BJ77" s="186" t="str">
        <f>IF(ISERROR(IF(S73="R.INHERENTE
21","R. INHERENTE",(IF(BA73="R.RESIDUAL
21","R. RESIDUAL"," ")))),"",(IF(S73="R.INHERENTE
21","R. INHERENTE",(IF(BA73="R.RESIDUAL
21","R. RESIDUAL"," ")))))</f>
        <v xml:space="preserve"> </v>
      </c>
      <c r="BK77" s="122"/>
      <c r="BL77" s="1586"/>
      <c r="BM77" s="1598"/>
      <c r="BN77" s="1598"/>
      <c r="BO77" s="1598"/>
      <c r="BP77" s="1598"/>
      <c r="BQ77" s="1583"/>
      <c r="BR77" s="162"/>
      <c r="BS77" s="1586"/>
      <c r="BT77" s="258"/>
      <c r="BU77" s="1589"/>
      <c r="BV77" s="163"/>
      <c r="BW77" s="1592"/>
      <c r="BX77" s="1580"/>
      <c r="BY77" s="1580"/>
      <c r="BZ77" s="1580"/>
      <c r="CA77" s="1580"/>
      <c r="CB77" s="1580"/>
      <c r="CC77" s="1580"/>
      <c r="CD77" s="1580"/>
      <c r="CE77" s="211"/>
      <c r="CF77" s="211"/>
      <c r="CG77" s="211"/>
      <c r="CH77" s="211"/>
      <c r="CI77" s="1580"/>
      <c r="CJ77" s="1580"/>
      <c r="CK77" s="1580"/>
      <c r="CL77" s="1580"/>
      <c r="CM77" s="1580"/>
      <c r="CN77" s="1580"/>
      <c r="CO77" s="1580"/>
      <c r="CP77" s="1580"/>
      <c r="CQ77" s="1610"/>
      <c r="CR77" s="164"/>
      <c r="CS77" s="1613"/>
      <c r="CT77" s="1578"/>
      <c r="CU77" s="1578"/>
      <c r="CV77" s="1578"/>
      <c r="CW77" s="1607"/>
      <c r="CX77" s="1607"/>
      <c r="CY77" s="1607"/>
      <c r="CZ77" s="1607"/>
      <c r="DA77" s="1578"/>
      <c r="DB77" s="1578"/>
      <c r="DC77" s="1578"/>
      <c r="DD77" s="1578"/>
      <c r="DE77" s="212"/>
      <c r="DF77" s="212"/>
      <c r="DG77" s="212"/>
      <c r="DH77" s="212"/>
      <c r="DI77" s="1578"/>
      <c r="DJ77" s="1578"/>
      <c r="DK77" s="1578"/>
      <c r="DL77" s="1578"/>
      <c r="DM77" s="1578"/>
      <c r="DN77" s="1578"/>
      <c r="DO77" s="1578"/>
      <c r="DP77" s="1578"/>
      <c r="DQ77" s="1601"/>
      <c r="DR77" s="165"/>
      <c r="DS77" s="188"/>
      <c r="DT77" s="189"/>
      <c r="DU77" s="189"/>
      <c r="DV77" s="190"/>
    </row>
    <row r="78" spans="1:126" ht="66.75" customHeight="1">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F78" s="192">
        <v>0.2</v>
      </c>
      <c r="BG78" s="193">
        <v>0.4</v>
      </c>
      <c r="BH78" s="193">
        <v>0.60000000000000009</v>
      </c>
      <c r="BI78" s="193">
        <v>0.8</v>
      </c>
      <c r="BJ78" s="193">
        <v>1</v>
      </c>
    </row>
  </sheetData>
  <sheetProtection algorithmName="SHA-512" hashValue="Sfq7OXt6uZvOJLH4te7iL9WhjmkpPcUIogK1NfodWLPwPPZjWdfGvNgeqyZFXiXFAHlXdR/9AmhEWTjczLnabA==" saltValue="V0/+cuDqIMzElPA3XVAEDA==" spinCount="100000" sheet="1" formatCells="0" formatColumns="0" formatRows="0"/>
  <protectedRanges>
    <protectedRange password="CC55" sqref="AP8:AP17 AW8:AZ17 AQ8:AV14 AQ16:AV16 BL8:BL11 BM14:BV15 BA8:BK12 BM8:DR12 BF14:BK15 AP223:DR1048574 AP2:DR7 BL13" name="Rango1"/>
  </protectedRanges>
  <dataConsolidate/>
  <mergeCells count="1235">
    <mergeCell ref="B6:H6"/>
    <mergeCell ref="I6:P6"/>
    <mergeCell ref="B7:H7"/>
    <mergeCell ref="I7:P7"/>
    <mergeCell ref="B8:H8"/>
    <mergeCell ref="I8:P8"/>
    <mergeCell ref="B2:D4"/>
    <mergeCell ref="E2:I4"/>
    <mergeCell ref="J2:K2"/>
    <mergeCell ref="M2:P4"/>
    <mergeCell ref="J3:K3"/>
    <mergeCell ref="J4:K4"/>
    <mergeCell ref="F13:F18"/>
    <mergeCell ref="G13:G18"/>
    <mergeCell ref="H13:H18"/>
    <mergeCell ref="AW11:BJ11"/>
    <mergeCell ref="BL11:BU13"/>
    <mergeCell ref="BA14:BA18"/>
    <mergeCell ref="BB14:BB18"/>
    <mergeCell ref="BF14:BJ16"/>
    <mergeCell ref="BL14:BU15"/>
    <mergeCell ref="U13:AU13"/>
    <mergeCell ref="V17:V18"/>
    <mergeCell ref="W17:W18"/>
    <mergeCell ref="X17:Y17"/>
    <mergeCell ref="Z17:AA17"/>
    <mergeCell ref="AB17:AC17"/>
    <mergeCell ref="AD17:AE17"/>
    <mergeCell ref="AF17:AG17"/>
    <mergeCell ref="AR17:AR18"/>
    <mergeCell ref="BW11:DQ11"/>
    <mergeCell ref="DS11:DV14"/>
    <mergeCell ref="B12:L12"/>
    <mergeCell ref="N12:S12"/>
    <mergeCell ref="U12:AU12"/>
    <mergeCell ref="AW12:BJ12"/>
    <mergeCell ref="BW12:DQ12"/>
    <mergeCell ref="B13:B18"/>
    <mergeCell ref="B9:H9"/>
    <mergeCell ref="I9:P9"/>
    <mergeCell ref="B10:AB10"/>
    <mergeCell ref="B11:L11"/>
    <mergeCell ref="N11:S11"/>
    <mergeCell ref="U11:AU11"/>
    <mergeCell ref="X16:AC16"/>
    <mergeCell ref="AD16:AG16"/>
    <mergeCell ref="AH16:AH18"/>
    <mergeCell ref="AK16:AL16"/>
    <mergeCell ref="AM16:AN16"/>
    <mergeCell ref="U15:U18"/>
    <mergeCell ref="V15:W16"/>
    <mergeCell ref="X15:AH15"/>
    <mergeCell ref="AI15:AI18"/>
    <mergeCell ref="AJ15:AJ18"/>
    <mergeCell ref="AK15:AP15"/>
    <mergeCell ref="AO16:AP16"/>
    <mergeCell ref="AW13:BJ13"/>
    <mergeCell ref="BW13:CQ14"/>
    <mergeCell ref="CS13:DQ14"/>
    <mergeCell ref="U14:AU14"/>
    <mergeCell ref="AW14:AX15"/>
    <mergeCell ref="AY14:AZ15"/>
    <mergeCell ref="CI16:CL16"/>
    <mergeCell ref="CM16:CP16"/>
    <mergeCell ref="CQ16:CQ18"/>
    <mergeCell ref="CE17:CH17"/>
    <mergeCell ref="CI17:CL17"/>
    <mergeCell ref="CM17:CP17"/>
    <mergeCell ref="AW16:AW18"/>
    <mergeCell ref="AX16:AX18"/>
    <mergeCell ref="AY16:AY18"/>
    <mergeCell ref="AZ16:AZ18"/>
    <mergeCell ref="BL16:BQ17"/>
    <mergeCell ref="BS16:BU17"/>
    <mergeCell ref="AQ15:AU16"/>
    <mergeCell ref="BW15:CD15"/>
    <mergeCell ref="CI15:CQ15"/>
    <mergeCell ref="CS15:DQ15"/>
    <mergeCell ref="DS15:DV16"/>
    <mergeCell ref="CS17:CV17"/>
    <mergeCell ref="CW17:CZ17"/>
    <mergeCell ref="DA17:DD17"/>
    <mergeCell ref="DE17:DH17"/>
    <mergeCell ref="DI17:DL17"/>
    <mergeCell ref="DM17:DP17"/>
    <mergeCell ref="AS17:AS18"/>
    <mergeCell ref="AT17:AT18"/>
    <mergeCell ref="AU17:AU18"/>
    <mergeCell ref="BF17:BJ17"/>
    <mergeCell ref="BW17:BZ17"/>
    <mergeCell ref="CA17:CD17"/>
    <mergeCell ref="BF18:BJ18"/>
    <mergeCell ref="DQ16:DQ18"/>
    <mergeCell ref="AQ17:AQ18"/>
    <mergeCell ref="CS16:CV16"/>
    <mergeCell ref="CW16:CZ16"/>
    <mergeCell ref="DA16:DD16"/>
    <mergeCell ref="DE16:DH16"/>
    <mergeCell ref="DI16:DL16"/>
    <mergeCell ref="DM16:DP16"/>
    <mergeCell ref="BW16:BZ16"/>
    <mergeCell ref="CA16:CD16"/>
    <mergeCell ref="CE16:CH16"/>
    <mergeCell ref="X21:Y21"/>
    <mergeCell ref="Z21:AA21"/>
    <mergeCell ref="AB21:AC21"/>
    <mergeCell ref="AD21:AE21"/>
    <mergeCell ref="L19:L23"/>
    <mergeCell ref="N19:N23"/>
    <mergeCell ref="O19:O23"/>
    <mergeCell ref="P19:P23"/>
    <mergeCell ref="Q19:Q23"/>
    <mergeCell ref="R19:R23"/>
    <mergeCell ref="CW18:CX18"/>
    <mergeCell ref="CY18:CZ18"/>
    <mergeCell ref="BM19:BM23"/>
    <mergeCell ref="BN19:BN23"/>
    <mergeCell ref="BO19:BO23"/>
    <mergeCell ref="BP19:BP23"/>
    <mergeCell ref="BQ19:BQ23"/>
    <mergeCell ref="BS19:BS23"/>
    <mergeCell ref="AX19:AX23"/>
    <mergeCell ref="AY19:AY23"/>
    <mergeCell ref="AZ19:AZ23"/>
    <mergeCell ref="BA19:BA23"/>
    <mergeCell ref="BB19:BB23"/>
    <mergeCell ref="C19:C23"/>
    <mergeCell ref="D19:D23"/>
    <mergeCell ref="E19:E23"/>
    <mergeCell ref="F19:F23"/>
    <mergeCell ref="G19:G23"/>
    <mergeCell ref="J19:J23"/>
    <mergeCell ref="K19:K23"/>
    <mergeCell ref="I13:I18"/>
    <mergeCell ref="J13:J18"/>
    <mergeCell ref="K13:K18"/>
    <mergeCell ref="L13:L18"/>
    <mergeCell ref="N13:S14"/>
    <mergeCell ref="N15:N18"/>
    <mergeCell ref="O15:P18"/>
    <mergeCell ref="Q15:R18"/>
    <mergeCell ref="S15:S18"/>
    <mergeCell ref="C13:C18"/>
    <mergeCell ref="D13:D18"/>
    <mergeCell ref="E13:E18"/>
    <mergeCell ref="BL19:BL23"/>
    <mergeCell ref="AF19:AG19"/>
    <mergeCell ref="AJ19:AJ23"/>
    <mergeCell ref="AK19:AL19"/>
    <mergeCell ref="AM19:AN19"/>
    <mergeCell ref="AO19:AP19"/>
    <mergeCell ref="AW19:AW23"/>
    <mergeCell ref="AM20:AN20"/>
    <mergeCell ref="AO20:AP20"/>
    <mergeCell ref="AF21:AG21"/>
    <mergeCell ref="AK21:AL21"/>
    <mergeCell ref="CQ19:CQ23"/>
    <mergeCell ref="CS19:CS23"/>
    <mergeCell ref="CG19:CG23"/>
    <mergeCell ref="CH19:CH23"/>
    <mergeCell ref="CI19:CI23"/>
    <mergeCell ref="CJ19:CJ23"/>
    <mergeCell ref="CK19:CK23"/>
    <mergeCell ref="CL19:CL23"/>
    <mergeCell ref="CA19:CA23"/>
    <mergeCell ref="CB19:CB23"/>
    <mergeCell ref="CC19:CC23"/>
    <mergeCell ref="CD19:CD23"/>
    <mergeCell ref="CE19:CE23"/>
    <mergeCell ref="CF19:CF23"/>
    <mergeCell ref="BT19:BT23"/>
    <mergeCell ref="BU19:BU23"/>
    <mergeCell ref="BW19:BW23"/>
    <mergeCell ref="BX19:BX23"/>
    <mergeCell ref="BY19:BY23"/>
    <mergeCell ref="BZ19:BZ23"/>
    <mergeCell ref="AM23:AN23"/>
    <mergeCell ref="DN19:DN23"/>
    <mergeCell ref="DO19:DO23"/>
    <mergeCell ref="DP19:DP23"/>
    <mergeCell ref="DQ19:DQ23"/>
    <mergeCell ref="X20:Y20"/>
    <mergeCell ref="Z20:AA20"/>
    <mergeCell ref="AB20:AC20"/>
    <mergeCell ref="AD20:AE20"/>
    <mergeCell ref="AF20:AG20"/>
    <mergeCell ref="AK20:AL20"/>
    <mergeCell ref="DH19:DH23"/>
    <mergeCell ref="DI19:DI23"/>
    <mergeCell ref="DJ19:DJ23"/>
    <mergeCell ref="DK19:DK23"/>
    <mergeCell ref="DL19:DL23"/>
    <mergeCell ref="DM19:DM23"/>
    <mergeCell ref="DB19:DB23"/>
    <mergeCell ref="DC19:DC23"/>
    <mergeCell ref="DD19:DD23"/>
    <mergeCell ref="DE19:DE23"/>
    <mergeCell ref="DF19:DF23"/>
    <mergeCell ref="DG19:DG23"/>
    <mergeCell ref="CT19:CT23"/>
    <mergeCell ref="CU19:CU23"/>
    <mergeCell ref="CV19:CV23"/>
    <mergeCell ref="CW19:CX23"/>
    <mergeCell ref="CY19:CZ23"/>
    <mergeCell ref="DA19:DA23"/>
    <mergeCell ref="CM19:CM23"/>
    <mergeCell ref="CN19:CN23"/>
    <mergeCell ref="CO19:CO23"/>
    <mergeCell ref="CP19:CP23"/>
    <mergeCell ref="AO23:AP23"/>
    <mergeCell ref="B25:B29"/>
    <mergeCell ref="C25:C29"/>
    <mergeCell ref="D25:D29"/>
    <mergeCell ref="E25:E29"/>
    <mergeCell ref="F25:F29"/>
    <mergeCell ref="G25:G29"/>
    <mergeCell ref="J25:J29"/>
    <mergeCell ref="K25:K29"/>
    <mergeCell ref="X23:Y23"/>
    <mergeCell ref="Z23:AA23"/>
    <mergeCell ref="AB23:AC23"/>
    <mergeCell ref="AD23:AE23"/>
    <mergeCell ref="AF23:AG23"/>
    <mergeCell ref="AK23:AL23"/>
    <mergeCell ref="AM21:AN21"/>
    <mergeCell ref="AO21:AP21"/>
    <mergeCell ref="X22:Y22"/>
    <mergeCell ref="Z22:AA22"/>
    <mergeCell ref="AB22:AC22"/>
    <mergeCell ref="AD22:AE22"/>
    <mergeCell ref="AF22:AG22"/>
    <mergeCell ref="AK22:AL22"/>
    <mergeCell ref="AM22:AN22"/>
    <mergeCell ref="AO22:AP22"/>
    <mergeCell ref="S19:S23"/>
    <mergeCell ref="W19:W23"/>
    <mergeCell ref="X19:Y19"/>
    <mergeCell ref="Z19:AA19"/>
    <mergeCell ref="AB19:AC19"/>
    <mergeCell ref="AD19:AE19"/>
    <mergeCell ref="B19:B23"/>
    <mergeCell ref="BM25:BM29"/>
    <mergeCell ref="BN25:BN29"/>
    <mergeCell ref="BO25:BO29"/>
    <mergeCell ref="BP25:BP29"/>
    <mergeCell ref="BQ25:BQ29"/>
    <mergeCell ref="BS25:BS29"/>
    <mergeCell ref="AX25:AX29"/>
    <mergeCell ref="AY25:AY29"/>
    <mergeCell ref="AZ25:AZ29"/>
    <mergeCell ref="BA25:BA29"/>
    <mergeCell ref="BB25:BB29"/>
    <mergeCell ref="BL25:BL29"/>
    <mergeCell ref="AF25:AG25"/>
    <mergeCell ref="AJ25:AJ29"/>
    <mergeCell ref="AK25:AL25"/>
    <mergeCell ref="AM25:AN25"/>
    <mergeCell ref="AO25:AP25"/>
    <mergeCell ref="AW25:AW29"/>
    <mergeCell ref="AF27:AG27"/>
    <mergeCell ref="AK27:AL27"/>
    <mergeCell ref="AM27:AN27"/>
    <mergeCell ref="AO27:AP27"/>
    <mergeCell ref="AM28:AN28"/>
    <mergeCell ref="AO28:AP28"/>
    <mergeCell ref="CT25:CT29"/>
    <mergeCell ref="CU25:CU29"/>
    <mergeCell ref="CV25:CV29"/>
    <mergeCell ref="CW25:CX29"/>
    <mergeCell ref="CK25:CK29"/>
    <mergeCell ref="CL25:CL29"/>
    <mergeCell ref="CM25:CM29"/>
    <mergeCell ref="CN25:CN29"/>
    <mergeCell ref="CO25:CO29"/>
    <mergeCell ref="CP25:CP29"/>
    <mergeCell ref="CA25:CA29"/>
    <mergeCell ref="CB25:CB29"/>
    <mergeCell ref="CC25:CC29"/>
    <mergeCell ref="CD25:CD29"/>
    <mergeCell ref="CI25:CI29"/>
    <mergeCell ref="CJ25:CJ29"/>
    <mergeCell ref="BT25:BT29"/>
    <mergeCell ref="BU25:BU29"/>
    <mergeCell ref="BW25:BW29"/>
    <mergeCell ref="BX25:BX29"/>
    <mergeCell ref="BY25:BY29"/>
    <mergeCell ref="BZ25:BZ29"/>
    <mergeCell ref="AB31:AC31"/>
    <mergeCell ref="AD31:AE31"/>
    <mergeCell ref="AF31:AG31"/>
    <mergeCell ref="AJ31:AJ35"/>
    <mergeCell ref="AK31:AL31"/>
    <mergeCell ref="AM31:AN31"/>
    <mergeCell ref="AB32:AC32"/>
    <mergeCell ref="AD32:AE32"/>
    <mergeCell ref="DP25:DP29"/>
    <mergeCell ref="DQ25:DQ29"/>
    <mergeCell ref="X26:Y26"/>
    <mergeCell ref="Z26:AA26"/>
    <mergeCell ref="AB26:AC26"/>
    <mergeCell ref="AD26:AE26"/>
    <mergeCell ref="AF26:AG26"/>
    <mergeCell ref="AK26:AL26"/>
    <mergeCell ref="AM26:AN26"/>
    <mergeCell ref="AO26:AP26"/>
    <mergeCell ref="DJ25:DJ29"/>
    <mergeCell ref="DK25:DK29"/>
    <mergeCell ref="DL25:DL29"/>
    <mergeCell ref="DM25:DM29"/>
    <mergeCell ref="DN25:DN29"/>
    <mergeCell ref="DO25:DO29"/>
    <mergeCell ref="CY25:CZ29"/>
    <mergeCell ref="DA25:DA29"/>
    <mergeCell ref="DB25:DB29"/>
    <mergeCell ref="DC25:DC29"/>
    <mergeCell ref="DD25:DD29"/>
    <mergeCell ref="DI25:DI29"/>
    <mergeCell ref="CQ25:CQ29"/>
    <mergeCell ref="CS25:CS29"/>
    <mergeCell ref="X29:Y29"/>
    <mergeCell ref="Z29:AA29"/>
    <mergeCell ref="AB29:AC29"/>
    <mergeCell ref="AD29:AE29"/>
    <mergeCell ref="AF29:AG29"/>
    <mergeCell ref="AK29:AL29"/>
    <mergeCell ref="AM29:AN29"/>
    <mergeCell ref="AO29:AP29"/>
    <mergeCell ref="X28:Y28"/>
    <mergeCell ref="Z28:AA28"/>
    <mergeCell ref="AB28:AC28"/>
    <mergeCell ref="AD28:AE28"/>
    <mergeCell ref="AF28:AG28"/>
    <mergeCell ref="AK28:AL28"/>
    <mergeCell ref="L25:L29"/>
    <mergeCell ref="N25:N29"/>
    <mergeCell ref="O25:O29"/>
    <mergeCell ref="P25:P29"/>
    <mergeCell ref="Q25:Q29"/>
    <mergeCell ref="R25:R29"/>
    <mergeCell ref="S25:S29"/>
    <mergeCell ref="W25:W29"/>
    <mergeCell ref="X25:Y25"/>
    <mergeCell ref="Z25:AA25"/>
    <mergeCell ref="AB25:AC25"/>
    <mergeCell ref="AD25:AE25"/>
    <mergeCell ref="X27:Y27"/>
    <mergeCell ref="Z27:AA27"/>
    <mergeCell ref="AB27:AC27"/>
    <mergeCell ref="AD27:AE27"/>
    <mergeCell ref="CW31:CX35"/>
    <mergeCell ref="CK31:CK35"/>
    <mergeCell ref="CL31:CL35"/>
    <mergeCell ref="CM31:CM35"/>
    <mergeCell ref="CN31:CN35"/>
    <mergeCell ref="CO31:CO35"/>
    <mergeCell ref="CP31:CP35"/>
    <mergeCell ref="CE31:CE35"/>
    <mergeCell ref="CF31:CF35"/>
    <mergeCell ref="CG31:CG35"/>
    <mergeCell ref="CH31:CH35"/>
    <mergeCell ref="CI31:CI35"/>
    <mergeCell ref="CJ31:CJ35"/>
    <mergeCell ref="BY31:BY35"/>
    <mergeCell ref="BZ31:BZ35"/>
    <mergeCell ref="CA31:CA35"/>
    <mergeCell ref="CB31:CB35"/>
    <mergeCell ref="CC31:CC35"/>
    <mergeCell ref="CQ31:CQ35"/>
    <mergeCell ref="CS31:CS35"/>
    <mergeCell ref="CT31:CT35"/>
    <mergeCell ref="BX31:BX35"/>
    <mergeCell ref="BB31:BB35"/>
    <mergeCell ref="BL31:BL35"/>
    <mergeCell ref="BM31:BM35"/>
    <mergeCell ref="BN31:BN35"/>
    <mergeCell ref="BO31:BO35"/>
    <mergeCell ref="BP31:BP35"/>
    <mergeCell ref="AO31:AP31"/>
    <mergeCell ref="AW31:AW35"/>
    <mergeCell ref="AX31:AX35"/>
    <mergeCell ref="AY31:AY35"/>
    <mergeCell ref="AZ31:AZ35"/>
    <mergeCell ref="BA31:BA35"/>
    <mergeCell ref="CV31:CV35"/>
    <mergeCell ref="BQ31:BQ35"/>
    <mergeCell ref="BS31:BS35"/>
    <mergeCell ref="BT31:BT35"/>
    <mergeCell ref="BU31:BU35"/>
    <mergeCell ref="BW31:BW35"/>
    <mergeCell ref="DL31:DL35"/>
    <mergeCell ref="DM31:DM35"/>
    <mergeCell ref="DN31:DN35"/>
    <mergeCell ref="DO31:DO35"/>
    <mergeCell ref="DP31:DP35"/>
    <mergeCell ref="DQ31:DQ35"/>
    <mergeCell ref="DF31:DF35"/>
    <mergeCell ref="DG31:DG35"/>
    <mergeCell ref="DH31:DH35"/>
    <mergeCell ref="DI31:DI35"/>
    <mergeCell ref="DJ31:DJ35"/>
    <mergeCell ref="DK31:DK35"/>
    <mergeCell ref="CY31:CZ35"/>
    <mergeCell ref="DA31:DA35"/>
    <mergeCell ref="DB31:DB35"/>
    <mergeCell ref="DC31:DC35"/>
    <mergeCell ref="DD31:DD35"/>
    <mergeCell ref="DE31:DE35"/>
    <mergeCell ref="AK34:AL34"/>
    <mergeCell ref="AM34:AN34"/>
    <mergeCell ref="AO34:AP34"/>
    <mergeCell ref="J31:J35"/>
    <mergeCell ref="K31:K35"/>
    <mergeCell ref="L31:L35"/>
    <mergeCell ref="N31:N35"/>
    <mergeCell ref="O31:O35"/>
    <mergeCell ref="P31:P35"/>
    <mergeCell ref="B31:B35"/>
    <mergeCell ref="C31:C35"/>
    <mergeCell ref="D31:D35"/>
    <mergeCell ref="CD31:CD35"/>
    <mergeCell ref="AM32:AN32"/>
    <mergeCell ref="AO32:AP32"/>
    <mergeCell ref="X33:Y33"/>
    <mergeCell ref="Z33:AA33"/>
    <mergeCell ref="AB33:AC33"/>
    <mergeCell ref="AD33:AE33"/>
    <mergeCell ref="AF33:AG33"/>
    <mergeCell ref="AK33:AL33"/>
    <mergeCell ref="AM33:AN33"/>
    <mergeCell ref="AO33:AP33"/>
    <mergeCell ref="W31:W35"/>
    <mergeCell ref="X31:Y31"/>
    <mergeCell ref="Z31:AA31"/>
    <mergeCell ref="X32:Y32"/>
    <mergeCell ref="Z32:AA32"/>
    <mergeCell ref="X34:Y34"/>
    <mergeCell ref="Z34:AA34"/>
    <mergeCell ref="F31:F35"/>
    <mergeCell ref="G31:G35"/>
    <mergeCell ref="Z37:AA37"/>
    <mergeCell ref="AB37:AC37"/>
    <mergeCell ref="AD37:AE37"/>
    <mergeCell ref="X39:Y39"/>
    <mergeCell ref="Z39:AA39"/>
    <mergeCell ref="AB39:AC39"/>
    <mergeCell ref="AD39:AE39"/>
    <mergeCell ref="AF32:AG32"/>
    <mergeCell ref="AK32:AL32"/>
    <mergeCell ref="Q31:Q35"/>
    <mergeCell ref="R31:R35"/>
    <mergeCell ref="S31:S35"/>
    <mergeCell ref="CU31:CU35"/>
    <mergeCell ref="AM35:AN35"/>
    <mergeCell ref="AO35:AP35"/>
    <mergeCell ref="B37:B41"/>
    <mergeCell ref="C37:C41"/>
    <mergeCell ref="D37:D41"/>
    <mergeCell ref="E37:E41"/>
    <mergeCell ref="F37:F41"/>
    <mergeCell ref="G37:G41"/>
    <mergeCell ref="J37:J41"/>
    <mergeCell ref="K37:K41"/>
    <mergeCell ref="X35:Y35"/>
    <mergeCell ref="Z35:AA35"/>
    <mergeCell ref="AB35:AC35"/>
    <mergeCell ref="AD35:AE35"/>
    <mergeCell ref="AF35:AG35"/>
    <mergeCell ref="AK35:AL35"/>
    <mergeCell ref="AB34:AC34"/>
    <mergeCell ref="AD34:AE34"/>
    <mergeCell ref="AF34:AG34"/>
    <mergeCell ref="BT37:BT41"/>
    <mergeCell ref="BU37:BU41"/>
    <mergeCell ref="BW37:BW41"/>
    <mergeCell ref="BX37:BX41"/>
    <mergeCell ref="BY37:BY41"/>
    <mergeCell ref="BZ37:BZ41"/>
    <mergeCell ref="BM37:BM41"/>
    <mergeCell ref="BN37:BN41"/>
    <mergeCell ref="BO37:BO41"/>
    <mergeCell ref="BP37:BP41"/>
    <mergeCell ref="BQ37:BQ41"/>
    <mergeCell ref="BS37:BS41"/>
    <mergeCell ref="E31:E35"/>
    <mergeCell ref="AX37:AX41"/>
    <mergeCell ref="AY37:AY41"/>
    <mergeCell ref="AZ37:AZ41"/>
    <mergeCell ref="BA37:BA41"/>
    <mergeCell ref="BB37:BB41"/>
    <mergeCell ref="BL37:BL41"/>
    <mergeCell ref="AF37:AG37"/>
    <mergeCell ref="AJ37:AJ41"/>
    <mergeCell ref="AK37:AL37"/>
    <mergeCell ref="AM37:AN37"/>
    <mergeCell ref="AO37:AP37"/>
    <mergeCell ref="AW37:AW41"/>
    <mergeCell ref="AF39:AG39"/>
    <mergeCell ref="AK39:AL39"/>
    <mergeCell ref="AM39:AN39"/>
    <mergeCell ref="AO39:AP39"/>
    <mergeCell ref="S37:S41"/>
    <mergeCell ref="W37:W41"/>
    <mergeCell ref="X37:Y37"/>
    <mergeCell ref="CQ37:CQ41"/>
    <mergeCell ref="CS37:CS41"/>
    <mergeCell ref="CT37:CT41"/>
    <mergeCell ref="CU37:CU41"/>
    <mergeCell ref="CV37:CV41"/>
    <mergeCell ref="CW37:CX41"/>
    <mergeCell ref="CK37:CK41"/>
    <mergeCell ref="CL37:CL41"/>
    <mergeCell ref="CM37:CM41"/>
    <mergeCell ref="CN37:CN41"/>
    <mergeCell ref="CO37:CO41"/>
    <mergeCell ref="CP37:CP41"/>
    <mergeCell ref="CA37:CA41"/>
    <mergeCell ref="CB37:CB41"/>
    <mergeCell ref="CC37:CC41"/>
    <mergeCell ref="CD37:CD41"/>
    <mergeCell ref="CI37:CI41"/>
    <mergeCell ref="CJ37:CJ41"/>
    <mergeCell ref="L37:L41"/>
    <mergeCell ref="N37:N41"/>
    <mergeCell ref="O37:O41"/>
    <mergeCell ref="P37:P41"/>
    <mergeCell ref="Q37:Q41"/>
    <mergeCell ref="R37:R41"/>
    <mergeCell ref="AO43:AP43"/>
    <mergeCell ref="AO44:AP44"/>
    <mergeCell ref="X45:Y45"/>
    <mergeCell ref="Z45:AA45"/>
    <mergeCell ref="DP37:DP41"/>
    <mergeCell ref="DQ37:DQ41"/>
    <mergeCell ref="X38:Y38"/>
    <mergeCell ref="Z38:AA38"/>
    <mergeCell ref="AB38:AC38"/>
    <mergeCell ref="AD38:AE38"/>
    <mergeCell ref="AF38:AG38"/>
    <mergeCell ref="AK38:AL38"/>
    <mergeCell ref="AM38:AN38"/>
    <mergeCell ref="AO38:AP38"/>
    <mergeCell ref="DJ37:DJ41"/>
    <mergeCell ref="DK37:DK41"/>
    <mergeCell ref="DL37:DL41"/>
    <mergeCell ref="DM37:DM41"/>
    <mergeCell ref="DN37:DN41"/>
    <mergeCell ref="DO37:DO41"/>
    <mergeCell ref="CY37:CZ41"/>
    <mergeCell ref="DA37:DA41"/>
    <mergeCell ref="DB37:DB41"/>
    <mergeCell ref="DC37:DC41"/>
    <mergeCell ref="DD37:DD41"/>
    <mergeCell ref="DI37:DI41"/>
    <mergeCell ref="Z44:AA44"/>
    <mergeCell ref="X46:Y46"/>
    <mergeCell ref="Z46:AA46"/>
    <mergeCell ref="AB46:AC46"/>
    <mergeCell ref="AD46:AE46"/>
    <mergeCell ref="AF46:AG46"/>
    <mergeCell ref="AK46:AL46"/>
    <mergeCell ref="AM46:AN46"/>
    <mergeCell ref="AO46:AP46"/>
    <mergeCell ref="AM44:AN44"/>
    <mergeCell ref="B43:B47"/>
    <mergeCell ref="C43:C47"/>
    <mergeCell ref="D43:D47"/>
    <mergeCell ref="E43:E47"/>
    <mergeCell ref="F43:F47"/>
    <mergeCell ref="G43:G47"/>
    <mergeCell ref="AM40:AN40"/>
    <mergeCell ref="AO40:AP40"/>
    <mergeCell ref="X41:Y41"/>
    <mergeCell ref="Z41:AA41"/>
    <mergeCell ref="AB41:AC41"/>
    <mergeCell ref="AD41:AE41"/>
    <mergeCell ref="AF41:AG41"/>
    <mergeCell ref="AK41:AL41"/>
    <mergeCell ref="AM41:AN41"/>
    <mergeCell ref="AO41:AP41"/>
    <mergeCell ref="X40:Y40"/>
    <mergeCell ref="Z40:AA40"/>
    <mergeCell ref="AB40:AC40"/>
    <mergeCell ref="AD40:AE40"/>
    <mergeCell ref="AF40:AG40"/>
    <mergeCell ref="AK40:AL40"/>
    <mergeCell ref="BU43:BU47"/>
    <mergeCell ref="BW43:BW47"/>
    <mergeCell ref="BX43:BX47"/>
    <mergeCell ref="BB43:BB47"/>
    <mergeCell ref="BL43:BL47"/>
    <mergeCell ref="BM43:BM47"/>
    <mergeCell ref="BN43:BN47"/>
    <mergeCell ref="BO43:BO47"/>
    <mergeCell ref="BP43:BP47"/>
    <mergeCell ref="AW43:AW47"/>
    <mergeCell ref="AX43:AX47"/>
    <mergeCell ref="AY43:AY47"/>
    <mergeCell ref="AZ43:AZ47"/>
    <mergeCell ref="BA43:BA47"/>
    <mergeCell ref="AB43:AC43"/>
    <mergeCell ref="AD43:AE43"/>
    <mergeCell ref="AF43:AG43"/>
    <mergeCell ref="AJ43:AJ47"/>
    <mergeCell ref="AK43:AL43"/>
    <mergeCell ref="AM43:AN43"/>
    <mergeCell ref="AB44:AC44"/>
    <mergeCell ref="AD44:AE44"/>
    <mergeCell ref="AF44:AG44"/>
    <mergeCell ref="AK44:AL44"/>
    <mergeCell ref="AF45:AG45"/>
    <mergeCell ref="AK45:AL45"/>
    <mergeCell ref="AM45:AN45"/>
    <mergeCell ref="AO45:AP45"/>
    <mergeCell ref="DM43:DM47"/>
    <mergeCell ref="DN43:DN47"/>
    <mergeCell ref="DO43:DO47"/>
    <mergeCell ref="DP43:DP47"/>
    <mergeCell ref="DQ43:DQ47"/>
    <mergeCell ref="DF43:DF47"/>
    <mergeCell ref="DG43:DG47"/>
    <mergeCell ref="DH43:DH47"/>
    <mergeCell ref="DI43:DI47"/>
    <mergeCell ref="DJ43:DJ47"/>
    <mergeCell ref="DK43:DK47"/>
    <mergeCell ref="CY43:CZ47"/>
    <mergeCell ref="DA43:DA47"/>
    <mergeCell ref="DB43:DB47"/>
    <mergeCell ref="DC43:DC47"/>
    <mergeCell ref="DD43:DD47"/>
    <mergeCell ref="DE43:DE47"/>
    <mergeCell ref="DL43:DL47"/>
    <mergeCell ref="CQ43:CQ47"/>
    <mergeCell ref="CS43:CS47"/>
    <mergeCell ref="CT43:CT47"/>
    <mergeCell ref="CU43:CU47"/>
    <mergeCell ref="CV43:CV47"/>
    <mergeCell ref="CW43:CX47"/>
    <mergeCell ref="CK43:CK47"/>
    <mergeCell ref="CL43:CL47"/>
    <mergeCell ref="CM43:CM47"/>
    <mergeCell ref="CN43:CN47"/>
    <mergeCell ref="CO43:CO47"/>
    <mergeCell ref="CP43:CP47"/>
    <mergeCell ref="CE43:CE47"/>
    <mergeCell ref="CF43:CF47"/>
    <mergeCell ref="CG43:CG47"/>
    <mergeCell ref="CH43:CH47"/>
    <mergeCell ref="CI43:CI47"/>
    <mergeCell ref="CJ43:CJ47"/>
    <mergeCell ref="BY43:BY47"/>
    <mergeCell ref="BZ43:BZ47"/>
    <mergeCell ref="CA43:CA47"/>
    <mergeCell ref="CB43:CB47"/>
    <mergeCell ref="CC43:CC47"/>
    <mergeCell ref="CD43:CD47"/>
    <mergeCell ref="BQ43:BQ47"/>
    <mergeCell ref="BS43:BS47"/>
    <mergeCell ref="BT43:BT47"/>
    <mergeCell ref="AB51:AC51"/>
    <mergeCell ref="AD51:AE51"/>
    <mergeCell ref="L49:L53"/>
    <mergeCell ref="N49:N53"/>
    <mergeCell ref="O49:O53"/>
    <mergeCell ref="P49:P53"/>
    <mergeCell ref="Q49:Q53"/>
    <mergeCell ref="R49:R53"/>
    <mergeCell ref="AM47:AN47"/>
    <mergeCell ref="AO47:AP47"/>
    <mergeCell ref="BM49:BM53"/>
    <mergeCell ref="BN49:BN53"/>
    <mergeCell ref="BO49:BO53"/>
    <mergeCell ref="BP49:BP53"/>
    <mergeCell ref="BQ49:BQ53"/>
    <mergeCell ref="BS49:BS53"/>
    <mergeCell ref="AX49:AX53"/>
    <mergeCell ref="AY49:AY53"/>
    <mergeCell ref="AZ49:AZ53"/>
    <mergeCell ref="BA49:BA53"/>
    <mergeCell ref="BB49:BB53"/>
    <mergeCell ref="BL49:BL53"/>
    <mergeCell ref="AM49:AN49"/>
    <mergeCell ref="B49:B53"/>
    <mergeCell ref="C49:C53"/>
    <mergeCell ref="D49:D53"/>
    <mergeCell ref="E49:E53"/>
    <mergeCell ref="F49:F53"/>
    <mergeCell ref="G49:G53"/>
    <mergeCell ref="J49:J53"/>
    <mergeCell ref="K49:K53"/>
    <mergeCell ref="X47:Y47"/>
    <mergeCell ref="Z47:AA47"/>
    <mergeCell ref="AB47:AC47"/>
    <mergeCell ref="AD47:AE47"/>
    <mergeCell ref="AF47:AG47"/>
    <mergeCell ref="AK47:AL47"/>
    <mergeCell ref="J43:J47"/>
    <mergeCell ref="K43:K47"/>
    <mergeCell ref="L43:L47"/>
    <mergeCell ref="N43:N47"/>
    <mergeCell ref="O43:O47"/>
    <mergeCell ref="P43:P47"/>
    <mergeCell ref="AB45:AC45"/>
    <mergeCell ref="AD45:AE45"/>
    <mergeCell ref="AF49:AG49"/>
    <mergeCell ref="AJ49:AJ53"/>
    <mergeCell ref="AK49:AL49"/>
    <mergeCell ref="Q43:Q47"/>
    <mergeCell ref="R43:R47"/>
    <mergeCell ref="S43:S47"/>
    <mergeCell ref="W43:W47"/>
    <mergeCell ref="X43:Y43"/>
    <mergeCell ref="Z43:AA43"/>
    <mergeCell ref="X44:Y44"/>
    <mergeCell ref="AO49:AP49"/>
    <mergeCell ref="AW49:AW53"/>
    <mergeCell ref="AM50:AN50"/>
    <mergeCell ref="AO50:AP50"/>
    <mergeCell ref="AF51:AG51"/>
    <mergeCell ref="AK51:AL51"/>
    <mergeCell ref="AM53:AN53"/>
    <mergeCell ref="AO53:AP53"/>
    <mergeCell ref="CQ49:CQ53"/>
    <mergeCell ref="CS49:CS53"/>
    <mergeCell ref="CG49:CG53"/>
    <mergeCell ref="CH49:CH53"/>
    <mergeCell ref="CI49:CI53"/>
    <mergeCell ref="CJ49:CJ53"/>
    <mergeCell ref="CK49:CK53"/>
    <mergeCell ref="CL49:CL53"/>
    <mergeCell ref="CA49:CA53"/>
    <mergeCell ref="CB49:CB53"/>
    <mergeCell ref="CC49:CC53"/>
    <mergeCell ref="CD49:CD53"/>
    <mergeCell ref="CE49:CE53"/>
    <mergeCell ref="CF49:CF53"/>
    <mergeCell ref="BT49:BT53"/>
    <mergeCell ref="BU49:BU53"/>
    <mergeCell ref="BW49:BW53"/>
    <mergeCell ref="BX49:BX53"/>
    <mergeCell ref="BY49:BY53"/>
    <mergeCell ref="BZ49:BZ53"/>
    <mergeCell ref="DN49:DN53"/>
    <mergeCell ref="DO49:DO53"/>
    <mergeCell ref="DP49:DP53"/>
    <mergeCell ref="DQ49:DQ53"/>
    <mergeCell ref="X50:Y50"/>
    <mergeCell ref="Z50:AA50"/>
    <mergeCell ref="AB50:AC50"/>
    <mergeCell ref="AD50:AE50"/>
    <mergeCell ref="AF50:AG50"/>
    <mergeCell ref="AK50:AL50"/>
    <mergeCell ref="DH49:DH53"/>
    <mergeCell ref="DI49:DI53"/>
    <mergeCell ref="DJ49:DJ53"/>
    <mergeCell ref="DK49:DK53"/>
    <mergeCell ref="DL49:DL53"/>
    <mergeCell ref="DM49:DM53"/>
    <mergeCell ref="DB49:DB53"/>
    <mergeCell ref="DC49:DC53"/>
    <mergeCell ref="DD49:DD53"/>
    <mergeCell ref="DE49:DE53"/>
    <mergeCell ref="DF49:DF53"/>
    <mergeCell ref="DG49:DG53"/>
    <mergeCell ref="CT49:CT53"/>
    <mergeCell ref="CU49:CU53"/>
    <mergeCell ref="CV49:CV53"/>
    <mergeCell ref="CW49:CX53"/>
    <mergeCell ref="CY49:CZ53"/>
    <mergeCell ref="DA49:DA53"/>
    <mergeCell ref="CM49:CM53"/>
    <mergeCell ref="CN49:CN53"/>
    <mergeCell ref="CO49:CO53"/>
    <mergeCell ref="CP49:CP53"/>
    <mergeCell ref="B55:B59"/>
    <mergeCell ref="C55:C59"/>
    <mergeCell ref="D55:D59"/>
    <mergeCell ref="E55:E59"/>
    <mergeCell ref="F55:F59"/>
    <mergeCell ref="G55:G59"/>
    <mergeCell ref="J55:J59"/>
    <mergeCell ref="K55:K59"/>
    <mergeCell ref="X53:Y53"/>
    <mergeCell ref="Z53:AA53"/>
    <mergeCell ref="AB53:AC53"/>
    <mergeCell ref="AD53:AE53"/>
    <mergeCell ref="AF53:AG53"/>
    <mergeCell ref="AK53:AL53"/>
    <mergeCell ref="AM51:AN51"/>
    <mergeCell ref="AO51:AP51"/>
    <mergeCell ref="X52:Y52"/>
    <mergeCell ref="Z52:AA52"/>
    <mergeCell ref="AB52:AC52"/>
    <mergeCell ref="AD52:AE52"/>
    <mergeCell ref="AF52:AG52"/>
    <mergeCell ref="AK52:AL52"/>
    <mergeCell ref="AM52:AN52"/>
    <mergeCell ref="AO52:AP52"/>
    <mergeCell ref="S49:S53"/>
    <mergeCell ref="W49:W53"/>
    <mergeCell ref="X49:Y49"/>
    <mergeCell ref="Z49:AA49"/>
    <mergeCell ref="AB49:AC49"/>
    <mergeCell ref="AD49:AE49"/>
    <mergeCell ref="X51:Y51"/>
    <mergeCell ref="Z51:AA51"/>
    <mergeCell ref="AX55:AX59"/>
    <mergeCell ref="AY55:AY59"/>
    <mergeCell ref="AZ55:AZ59"/>
    <mergeCell ref="BA55:BA59"/>
    <mergeCell ref="BB55:BB59"/>
    <mergeCell ref="BL55:BL59"/>
    <mergeCell ref="AF55:AG55"/>
    <mergeCell ref="AJ55:AJ59"/>
    <mergeCell ref="AK55:AL55"/>
    <mergeCell ref="AM55:AN55"/>
    <mergeCell ref="AO55:AP55"/>
    <mergeCell ref="AW55:AW59"/>
    <mergeCell ref="AF57:AG57"/>
    <mergeCell ref="AK57:AL57"/>
    <mergeCell ref="AM57:AN57"/>
    <mergeCell ref="AO57:AP57"/>
    <mergeCell ref="S55:S59"/>
    <mergeCell ref="W55:W59"/>
    <mergeCell ref="X55:Y55"/>
    <mergeCell ref="Z55:AA55"/>
    <mergeCell ref="AB55:AC55"/>
    <mergeCell ref="AD55:AE55"/>
    <mergeCell ref="X57:Y57"/>
    <mergeCell ref="Z57:AA57"/>
    <mergeCell ref="AB57:AC57"/>
    <mergeCell ref="AD57:AE57"/>
    <mergeCell ref="CO55:CO59"/>
    <mergeCell ref="CP55:CP59"/>
    <mergeCell ref="CA55:CA59"/>
    <mergeCell ref="CB55:CB59"/>
    <mergeCell ref="CC55:CC59"/>
    <mergeCell ref="CD55:CD59"/>
    <mergeCell ref="CI55:CI59"/>
    <mergeCell ref="CJ55:CJ59"/>
    <mergeCell ref="BT55:BT59"/>
    <mergeCell ref="BU55:BU59"/>
    <mergeCell ref="BW55:BW59"/>
    <mergeCell ref="BX55:BX59"/>
    <mergeCell ref="BY55:BY59"/>
    <mergeCell ref="BZ55:BZ59"/>
    <mergeCell ref="BM55:BM59"/>
    <mergeCell ref="BN55:BN59"/>
    <mergeCell ref="BO55:BO59"/>
    <mergeCell ref="BP55:BP59"/>
    <mergeCell ref="BQ55:BQ59"/>
    <mergeCell ref="BS55:BS59"/>
    <mergeCell ref="DP55:DP59"/>
    <mergeCell ref="DQ55:DQ59"/>
    <mergeCell ref="X56:Y56"/>
    <mergeCell ref="Z56:AA56"/>
    <mergeCell ref="AB56:AC56"/>
    <mergeCell ref="AD56:AE56"/>
    <mergeCell ref="AF56:AG56"/>
    <mergeCell ref="AK56:AL56"/>
    <mergeCell ref="AM56:AN56"/>
    <mergeCell ref="AO56:AP56"/>
    <mergeCell ref="DJ55:DJ59"/>
    <mergeCell ref="DK55:DK59"/>
    <mergeCell ref="DL55:DL59"/>
    <mergeCell ref="DM55:DM59"/>
    <mergeCell ref="DN55:DN59"/>
    <mergeCell ref="DO55:DO59"/>
    <mergeCell ref="CY55:CZ59"/>
    <mergeCell ref="DA55:DA59"/>
    <mergeCell ref="DB55:DB59"/>
    <mergeCell ref="DC55:DC59"/>
    <mergeCell ref="DD55:DD59"/>
    <mergeCell ref="DI55:DI59"/>
    <mergeCell ref="CQ55:CQ59"/>
    <mergeCell ref="CS55:CS59"/>
    <mergeCell ref="CT55:CT59"/>
    <mergeCell ref="CU55:CU59"/>
    <mergeCell ref="CV55:CV59"/>
    <mergeCell ref="CW55:CX59"/>
    <mergeCell ref="CK55:CK59"/>
    <mergeCell ref="CL55:CL59"/>
    <mergeCell ref="CM55:CM59"/>
    <mergeCell ref="CN55:CN59"/>
    <mergeCell ref="F61:F65"/>
    <mergeCell ref="G61:G65"/>
    <mergeCell ref="AM58:AN58"/>
    <mergeCell ref="AO58:AP58"/>
    <mergeCell ref="X59:Y59"/>
    <mergeCell ref="Z59:AA59"/>
    <mergeCell ref="AB59:AC59"/>
    <mergeCell ref="AD59:AE59"/>
    <mergeCell ref="AF59:AG59"/>
    <mergeCell ref="AK59:AL59"/>
    <mergeCell ref="AM59:AN59"/>
    <mergeCell ref="AO59:AP59"/>
    <mergeCell ref="X58:Y58"/>
    <mergeCell ref="Z58:AA58"/>
    <mergeCell ref="AB58:AC58"/>
    <mergeCell ref="AD58:AE58"/>
    <mergeCell ref="AF58:AG58"/>
    <mergeCell ref="AK58:AL58"/>
    <mergeCell ref="L55:L59"/>
    <mergeCell ref="N55:N59"/>
    <mergeCell ref="O55:O59"/>
    <mergeCell ref="P55:P59"/>
    <mergeCell ref="Q55:Q59"/>
    <mergeCell ref="R55:R59"/>
    <mergeCell ref="AO61:AP61"/>
    <mergeCell ref="AO62:AP62"/>
    <mergeCell ref="X63:Y63"/>
    <mergeCell ref="Z63:AA63"/>
    <mergeCell ref="AB63:AC63"/>
    <mergeCell ref="AD63:AE63"/>
    <mergeCell ref="AF63:AG63"/>
    <mergeCell ref="AK63:AL63"/>
    <mergeCell ref="Q61:Q65"/>
    <mergeCell ref="R61:R65"/>
    <mergeCell ref="S61:S65"/>
    <mergeCell ref="W61:W65"/>
    <mergeCell ref="X61:Y61"/>
    <mergeCell ref="Z61:AA61"/>
    <mergeCell ref="X62:Y62"/>
    <mergeCell ref="Z62:AA62"/>
    <mergeCell ref="X64:Y64"/>
    <mergeCell ref="Z64:AA64"/>
    <mergeCell ref="AB64:AC64"/>
    <mergeCell ref="AD64:AE64"/>
    <mergeCell ref="AF64:AG64"/>
    <mergeCell ref="AK64:AL64"/>
    <mergeCell ref="AM64:AN64"/>
    <mergeCell ref="AO64:AP64"/>
    <mergeCell ref="AM62:AN62"/>
    <mergeCell ref="DM61:DM65"/>
    <mergeCell ref="DN61:DN65"/>
    <mergeCell ref="DO61:DO65"/>
    <mergeCell ref="DP61:DP65"/>
    <mergeCell ref="DQ61:DQ65"/>
    <mergeCell ref="DF61:DF65"/>
    <mergeCell ref="DG61:DG65"/>
    <mergeCell ref="DH61:DH65"/>
    <mergeCell ref="DI61:DI65"/>
    <mergeCell ref="DJ61:DJ65"/>
    <mergeCell ref="DK61:DK65"/>
    <mergeCell ref="CY61:CZ65"/>
    <mergeCell ref="DA61:DA65"/>
    <mergeCell ref="DB61:DB65"/>
    <mergeCell ref="DC61:DC65"/>
    <mergeCell ref="DD61:DD65"/>
    <mergeCell ref="DE61:DE65"/>
    <mergeCell ref="DL61:DL65"/>
    <mergeCell ref="CQ61:CQ65"/>
    <mergeCell ref="CS61:CS65"/>
    <mergeCell ref="CT61:CT65"/>
    <mergeCell ref="CU61:CU65"/>
    <mergeCell ref="CV61:CV65"/>
    <mergeCell ref="CW61:CX65"/>
    <mergeCell ref="CK61:CK65"/>
    <mergeCell ref="CL61:CL65"/>
    <mergeCell ref="CM61:CM65"/>
    <mergeCell ref="CN61:CN65"/>
    <mergeCell ref="CO61:CO65"/>
    <mergeCell ref="CP61:CP65"/>
    <mergeCell ref="CE61:CE65"/>
    <mergeCell ref="CF61:CF65"/>
    <mergeCell ref="CG61:CG65"/>
    <mergeCell ref="CH61:CH65"/>
    <mergeCell ref="CI61:CI65"/>
    <mergeCell ref="CJ61:CJ65"/>
    <mergeCell ref="L67:L71"/>
    <mergeCell ref="N67:N71"/>
    <mergeCell ref="O67:O71"/>
    <mergeCell ref="P67:P71"/>
    <mergeCell ref="Q67:Q71"/>
    <mergeCell ref="R67:R71"/>
    <mergeCell ref="AM65:AN65"/>
    <mergeCell ref="AO65:AP65"/>
    <mergeCell ref="AM67:AN67"/>
    <mergeCell ref="AO67:AP67"/>
    <mergeCell ref="AW67:AW71"/>
    <mergeCell ref="AM69:AN69"/>
    <mergeCell ref="AO69:AP69"/>
    <mergeCell ref="Z67:AA67"/>
    <mergeCell ref="AB67:AC67"/>
    <mergeCell ref="AD67:AE67"/>
    <mergeCell ref="Z69:AA69"/>
    <mergeCell ref="AB69:AC69"/>
    <mergeCell ref="AD69:AE69"/>
    <mergeCell ref="X70:Y70"/>
    <mergeCell ref="AO70:AP70"/>
    <mergeCell ref="AW61:AW65"/>
    <mergeCell ref="AB61:AC61"/>
    <mergeCell ref="AD61:AE61"/>
    <mergeCell ref="AF61:AG61"/>
    <mergeCell ref="AJ61:AJ65"/>
    <mergeCell ref="AK61:AL61"/>
    <mergeCell ref="AM61:AN61"/>
    <mergeCell ref="AB62:AC62"/>
    <mergeCell ref="AD62:AE62"/>
    <mergeCell ref="AF62:AG62"/>
    <mergeCell ref="AK62:AL62"/>
    <mergeCell ref="AF67:AG67"/>
    <mergeCell ref="AJ67:AJ71"/>
    <mergeCell ref="AK67:AL67"/>
    <mergeCell ref="AF69:AG69"/>
    <mergeCell ref="AK69:AL69"/>
    <mergeCell ref="S67:S71"/>
    <mergeCell ref="W67:W71"/>
    <mergeCell ref="X67:Y67"/>
    <mergeCell ref="BY61:BY65"/>
    <mergeCell ref="BZ61:BZ65"/>
    <mergeCell ref="CA61:CA65"/>
    <mergeCell ref="CB61:CB65"/>
    <mergeCell ref="CC61:CC65"/>
    <mergeCell ref="CD61:CD65"/>
    <mergeCell ref="BQ61:BQ65"/>
    <mergeCell ref="BS61:BS65"/>
    <mergeCell ref="BT61:BT65"/>
    <mergeCell ref="BU61:BU65"/>
    <mergeCell ref="BW61:BW65"/>
    <mergeCell ref="BX61:BX65"/>
    <mergeCell ref="BB61:BB65"/>
    <mergeCell ref="BL61:BL65"/>
    <mergeCell ref="BM61:BM65"/>
    <mergeCell ref="BN61:BN65"/>
    <mergeCell ref="BO61:BO65"/>
    <mergeCell ref="BP61:BP65"/>
    <mergeCell ref="AX61:AX65"/>
    <mergeCell ref="AY61:AY65"/>
    <mergeCell ref="AZ61:AZ65"/>
    <mergeCell ref="BA61:BA65"/>
    <mergeCell ref="AM63:AN63"/>
    <mergeCell ref="AO63:AP63"/>
    <mergeCell ref="AM71:AN71"/>
    <mergeCell ref="AO71:AP71"/>
    <mergeCell ref="Z70:AA70"/>
    <mergeCell ref="AB70:AC70"/>
    <mergeCell ref="AD70:AE70"/>
    <mergeCell ref="AF70:AG70"/>
    <mergeCell ref="AK70:AL70"/>
    <mergeCell ref="AM70:AN70"/>
    <mergeCell ref="B67:B71"/>
    <mergeCell ref="C67:C71"/>
    <mergeCell ref="D67:D71"/>
    <mergeCell ref="E67:E71"/>
    <mergeCell ref="F67:F71"/>
    <mergeCell ref="G67:G71"/>
    <mergeCell ref="J67:J71"/>
    <mergeCell ref="K67:K71"/>
    <mergeCell ref="X65:Y65"/>
    <mergeCell ref="Z65:AA65"/>
    <mergeCell ref="AB65:AC65"/>
    <mergeCell ref="AD65:AE65"/>
    <mergeCell ref="AF65:AG65"/>
    <mergeCell ref="AK65:AL65"/>
    <mergeCell ref="J61:J65"/>
    <mergeCell ref="K61:K65"/>
    <mergeCell ref="L61:L65"/>
    <mergeCell ref="N61:N65"/>
    <mergeCell ref="O61:O65"/>
    <mergeCell ref="P61:P65"/>
    <mergeCell ref="B61:B65"/>
    <mergeCell ref="C61:C65"/>
    <mergeCell ref="D61:D65"/>
    <mergeCell ref="E61:E65"/>
    <mergeCell ref="CP67:CP71"/>
    <mergeCell ref="CQ67:CQ71"/>
    <mergeCell ref="CB67:CB71"/>
    <mergeCell ref="CC67:CC71"/>
    <mergeCell ref="CD67:CD71"/>
    <mergeCell ref="CI67:CI71"/>
    <mergeCell ref="CJ67:CJ71"/>
    <mergeCell ref="CK67:CK71"/>
    <mergeCell ref="X71:Y71"/>
    <mergeCell ref="Z71:AA71"/>
    <mergeCell ref="AB71:AC71"/>
    <mergeCell ref="AD71:AE71"/>
    <mergeCell ref="AF71:AG71"/>
    <mergeCell ref="BU67:BU71"/>
    <mergeCell ref="BW67:BW71"/>
    <mergeCell ref="BX67:BX71"/>
    <mergeCell ref="BY67:BY71"/>
    <mergeCell ref="BZ67:BZ71"/>
    <mergeCell ref="CA67:CA71"/>
    <mergeCell ref="BM67:BM71"/>
    <mergeCell ref="BN67:BN71"/>
    <mergeCell ref="BO67:BO71"/>
    <mergeCell ref="BP67:BP71"/>
    <mergeCell ref="BQ67:BQ71"/>
    <mergeCell ref="BS67:BS71"/>
    <mergeCell ref="AX67:AX71"/>
    <mergeCell ref="AY67:AY71"/>
    <mergeCell ref="AZ67:AZ71"/>
    <mergeCell ref="BA67:BA71"/>
    <mergeCell ref="BB67:BB71"/>
    <mergeCell ref="BL67:BL71"/>
    <mergeCell ref="AK71:AL71"/>
    <mergeCell ref="DQ67:DQ71"/>
    <mergeCell ref="X68:Y68"/>
    <mergeCell ref="Z68:AA68"/>
    <mergeCell ref="AB68:AC68"/>
    <mergeCell ref="AD68:AE68"/>
    <mergeCell ref="AF68:AG68"/>
    <mergeCell ref="AK68:AL68"/>
    <mergeCell ref="AM68:AN68"/>
    <mergeCell ref="AO68:AP68"/>
    <mergeCell ref="X69:Y69"/>
    <mergeCell ref="DK67:DK71"/>
    <mergeCell ref="DL67:DL71"/>
    <mergeCell ref="DM67:DM71"/>
    <mergeCell ref="DN67:DN71"/>
    <mergeCell ref="DO67:DO71"/>
    <mergeCell ref="DP67:DP71"/>
    <mergeCell ref="DA67:DA71"/>
    <mergeCell ref="DB67:DB71"/>
    <mergeCell ref="DC67:DC71"/>
    <mergeCell ref="DD67:DD71"/>
    <mergeCell ref="DI67:DI71"/>
    <mergeCell ref="DJ67:DJ71"/>
    <mergeCell ref="CS67:CS71"/>
    <mergeCell ref="CT67:CT71"/>
    <mergeCell ref="CU67:CU71"/>
    <mergeCell ref="CV67:CV71"/>
    <mergeCell ref="CW67:CX71"/>
    <mergeCell ref="CY67:CZ71"/>
    <mergeCell ref="CL67:CL71"/>
    <mergeCell ref="CM67:CM71"/>
    <mergeCell ref="CN67:CN71"/>
    <mergeCell ref="CO67:CO71"/>
    <mergeCell ref="Q73:Q77"/>
    <mergeCell ref="R73:R77"/>
    <mergeCell ref="S73:S77"/>
    <mergeCell ref="W73:W77"/>
    <mergeCell ref="X73:Y73"/>
    <mergeCell ref="Z73:AA73"/>
    <mergeCell ref="X75:Y75"/>
    <mergeCell ref="Z75:AA75"/>
    <mergeCell ref="X77:Y77"/>
    <mergeCell ref="Z77:AA77"/>
    <mergeCell ref="J73:J77"/>
    <mergeCell ref="K73:K77"/>
    <mergeCell ref="L73:L77"/>
    <mergeCell ref="N73:N77"/>
    <mergeCell ref="O73:O77"/>
    <mergeCell ref="P73:P77"/>
    <mergeCell ref="B73:B77"/>
    <mergeCell ref="C73:C77"/>
    <mergeCell ref="D73:D77"/>
    <mergeCell ref="E73:E77"/>
    <mergeCell ref="F73:F77"/>
    <mergeCell ref="G73:G77"/>
    <mergeCell ref="X76:Y76"/>
    <mergeCell ref="Z76:AA76"/>
    <mergeCell ref="AB73:AC73"/>
    <mergeCell ref="AD73:AE73"/>
    <mergeCell ref="AF73:AG73"/>
    <mergeCell ref="AJ73:AJ77"/>
    <mergeCell ref="AK73:AL73"/>
    <mergeCell ref="AM73:AN73"/>
    <mergeCell ref="AB75:AC75"/>
    <mergeCell ref="AD75:AE75"/>
    <mergeCell ref="AF75:AG75"/>
    <mergeCell ref="AK75:AL75"/>
    <mergeCell ref="AB77:AC77"/>
    <mergeCell ref="AD77:AE77"/>
    <mergeCell ref="AF77:AG77"/>
    <mergeCell ref="AK77:AL77"/>
    <mergeCell ref="AM77:AN77"/>
    <mergeCell ref="AO77:AP77"/>
    <mergeCell ref="AM75:AN75"/>
    <mergeCell ref="AO75:AP75"/>
    <mergeCell ref="AB76:AC76"/>
    <mergeCell ref="AD76:AE76"/>
    <mergeCell ref="AF76:AG76"/>
    <mergeCell ref="AK76:AL76"/>
    <mergeCell ref="AM76:AN76"/>
    <mergeCell ref="AO76:AP76"/>
    <mergeCell ref="AO73:AP73"/>
    <mergeCell ref="DP73:DP77"/>
    <mergeCell ref="DQ73:DQ77"/>
    <mergeCell ref="X74:Y74"/>
    <mergeCell ref="Z74:AA74"/>
    <mergeCell ref="AB74:AC74"/>
    <mergeCell ref="AD74:AE74"/>
    <mergeCell ref="AF74:AG74"/>
    <mergeCell ref="AK74:AL74"/>
    <mergeCell ref="AM74:AN74"/>
    <mergeCell ref="DI73:DI77"/>
    <mergeCell ref="DJ73:DJ77"/>
    <mergeCell ref="DK73:DK77"/>
    <mergeCell ref="DL73:DL77"/>
    <mergeCell ref="DM73:DM77"/>
    <mergeCell ref="DN73:DN77"/>
    <mergeCell ref="CW73:CX77"/>
    <mergeCell ref="CY73:CZ77"/>
    <mergeCell ref="DA73:DA77"/>
    <mergeCell ref="DB73:DB77"/>
    <mergeCell ref="DC73:DC77"/>
    <mergeCell ref="DD73:DD77"/>
    <mergeCell ref="CP73:CP77"/>
    <mergeCell ref="CQ73:CQ77"/>
    <mergeCell ref="CS73:CS77"/>
    <mergeCell ref="CT73:CT77"/>
    <mergeCell ref="CU73:CU77"/>
    <mergeCell ref="CV73:CV77"/>
    <mergeCell ref="CJ73:CJ77"/>
    <mergeCell ref="CK73:CK77"/>
    <mergeCell ref="CL73:CL77"/>
    <mergeCell ref="CM73:CM77"/>
    <mergeCell ref="CN73:CN77"/>
    <mergeCell ref="AW73:AW77"/>
    <mergeCell ref="AX73:AX77"/>
    <mergeCell ref="AY73:AY77"/>
    <mergeCell ref="AZ73:AZ77"/>
    <mergeCell ref="BA73:BA77"/>
    <mergeCell ref="AO74:AP74"/>
    <mergeCell ref="DO73:DO77"/>
    <mergeCell ref="CO73:CO77"/>
    <mergeCell ref="BZ73:BZ77"/>
    <mergeCell ref="CA73:CA77"/>
    <mergeCell ref="CB73:CB77"/>
    <mergeCell ref="CC73:CC77"/>
    <mergeCell ref="CD73:CD77"/>
    <mergeCell ref="CI73:CI77"/>
    <mergeCell ref="BQ73:BQ77"/>
    <mergeCell ref="BS73:BS77"/>
    <mergeCell ref="BU73:BU77"/>
    <mergeCell ref="BW73:BW77"/>
    <mergeCell ref="BX73:BX77"/>
    <mergeCell ref="BY73:BY77"/>
    <mergeCell ref="BB73:BB77"/>
    <mergeCell ref="BL73:BL77"/>
    <mergeCell ref="BM73:BM77"/>
    <mergeCell ref="BN73:BN77"/>
    <mergeCell ref="BO73:BO77"/>
    <mergeCell ref="BP73:BP77"/>
  </mergeCells>
  <conditionalFormatting sqref="V25:V29 V67:V71 V73:V77 V19:V23">
    <cfRule type="cellIs" dxfId="1297" priority="1308" operator="equal">
      <formula>"X"</formula>
    </cfRule>
  </conditionalFormatting>
  <conditionalFormatting sqref="AK19:AL23 AK25:AL29 AK67:AL71 AK73:AL77">
    <cfRule type="cellIs" dxfId="1296" priority="1306" operator="equal">
      <formula>"NO"</formula>
    </cfRule>
    <cfRule type="cellIs" dxfId="1295" priority="1307" operator="equal">
      <formula>"SI"</formula>
    </cfRule>
  </conditionalFormatting>
  <conditionalFormatting sqref="AM19:AN23 AM25:AN29 AM67:AN71 AM73:AN77">
    <cfRule type="cellIs" dxfId="1294" priority="1304" operator="equal">
      <formula>"ALE"</formula>
    </cfRule>
    <cfRule type="cellIs" dxfId="1293" priority="1305" operator="equal">
      <formula>"CON"</formula>
    </cfRule>
  </conditionalFormatting>
  <conditionalFormatting sqref="AD19:AE23">
    <cfRule type="cellIs" dxfId="1292" priority="1303" operator="equal">
      <formula>25</formula>
    </cfRule>
  </conditionalFormatting>
  <conditionalFormatting sqref="AF19:AG23">
    <cfRule type="cellIs" dxfId="1291" priority="1302" operator="equal">
      <formula>15</formula>
    </cfRule>
  </conditionalFormatting>
  <conditionalFormatting sqref="CA25:CP29 CA67:CP71 CA73:CP77 CA19:CP23">
    <cfRule type="cellIs" dxfId="1290" priority="1300" operator="equal">
      <formula>"NO"</formula>
    </cfRule>
    <cfRule type="cellIs" dxfId="1289" priority="1301" operator="equal">
      <formula>"SI"</formula>
    </cfRule>
  </conditionalFormatting>
  <conditionalFormatting sqref="DA25:DP29 DA67:DP71 DA73:DP77 DA19:DP23">
    <cfRule type="cellIs" dxfId="1288" priority="1298" operator="equal">
      <formula>"NO"</formula>
    </cfRule>
    <cfRule type="cellIs" dxfId="1287" priority="1299" operator="equal">
      <formula>"SI"</formula>
    </cfRule>
  </conditionalFormatting>
  <conditionalFormatting sqref="V19:V23 V25:V29 V67:V71 V73:V77">
    <cfRule type="cellIs" dxfId="1286" priority="1250" operator="equal">
      <formula>"Y"</formula>
    </cfRule>
  </conditionalFormatting>
  <conditionalFormatting sqref="AI67:AI71 AI73:AI77 AI19:AI23 AI25:AI29">
    <cfRule type="cellIs" dxfId="1285" priority="1294" operator="equal">
      <formula>0</formula>
    </cfRule>
    <cfRule type="cellIs" dxfId="1284" priority="1295" operator="between">
      <formula>"0.1"</formula>
      <formula>100</formula>
    </cfRule>
    <cfRule type="cellIs" dxfId="1283" priority="1296" operator="between">
      <formula>0</formula>
      <formula>100</formula>
    </cfRule>
    <cfRule type="cellIs" dxfId="1282" priority="1297" operator="between">
      <formula>0</formula>
      <formula>100</formula>
    </cfRule>
  </conditionalFormatting>
  <conditionalFormatting sqref="BB19 BB25 BB67 BB73">
    <cfRule type="cellIs" dxfId="1281" priority="1293" stopIfTrue="1" operator="equal">
      <formula>"SI"</formula>
    </cfRule>
  </conditionalFormatting>
  <conditionalFormatting sqref="AI19:AI23 AI67:AI71 AI73:AI77 AI25:AI29">
    <cfRule type="cellIs" dxfId="1280" priority="1292" operator="equal">
      <formula>0.58</formula>
    </cfRule>
  </conditionalFormatting>
  <conditionalFormatting sqref="AY19:AY23 AY25:AY29 AY67:AY71 AY73:AY77">
    <cfRule type="expression" dxfId="1279" priority="1266">
      <formula>"&lt;,2"</formula>
    </cfRule>
  </conditionalFormatting>
  <conditionalFormatting sqref="AW19:AW23 AW25:AW29 AW67:AW71 AW73:AW77">
    <cfRule type="expression" dxfId="1278" priority="1265">
      <formula>"&lt;,2"</formula>
    </cfRule>
  </conditionalFormatting>
  <conditionalFormatting sqref="BA19 BA25 BA67 BA73">
    <cfRule type="expression" dxfId="1277" priority="1267">
      <formula>$BD19=25</formula>
    </cfRule>
    <cfRule type="expression" dxfId="1276" priority="1268">
      <formula>$BD19=24</formula>
    </cfRule>
    <cfRule type="expression" dxfId="1275" priority="1269">
      <formula>$BD19=23</formula>
    </cfRule>
    <cfRule type="expression" dxfId="1274" priority="1270">
      <formula>$BD19=22</formula>
    </cfRule>
    <cfRule type="expression" dxfId="1273" priority="1271">
      <formula>$BD19=21</formula>
    </cfRule>
    <cfRule type="expression" dxfId="1272" priority="1272">
      <formula>$BD19=20</formula>
    </cfRule>
    <cfRule type="expression" dxfId="1271" priority="1273">
      <formula>$BD19=19</formula>
    </cfRule>
    <cfRule type="expression" dxfId="1270" priority="1274">
      <formula>$BD19=18</formula>
    </cfRule>
    <cfRule type="expression" dxfId="1269" priority="1275">
      <formula>$BD19=17</formula>
    </cfRule>
    <cfRule type="expression" dxfId="1268" priority="1276">
      <formula>$BD19=16</formula>
    </cfRule>
    <cfRule type="expression" dxfId="1267" priority="1277">
      <formula>$BD19=15</formula>
    </cfRule>
    <cfRule type="expression" dxfId="1266" priority="1278">
      <formula>$BD19=14</formula>
    </cfRule>
    <cfRule type="expression" dxfId="1265" priority="1279">
      <formula>$BD19=13</formula>
    </cfRule>
    <cfRule type="expression" dxfId="1264" priority="1280">
      <formula>$BD19=12</formula>
    </cfRule>
    <cfRule type="expression" dxfId="1263" priority="1281">
      <formula>$BD19=11</formula>
    </cfRule>
    <cfRule type="expression" dxfId="1262" priority="1282">
      <formula>$BD19=10</formula>
    </cfRule>
    <cfRule type="expression" dxfId="1261" priority="1283">
      <formula>$BD19=9</formula>
    </cfRule>
    <cfRule type="expression" dxfId="1260" priority="1284">
      <formula>$BD19=8</formula>
    </cfRule>
    <cfRule type="expression" dxfId="1259" priority="1285">
      <formula>$BD19=7</formula>
    </cfRule>
    <cfRule type="expression" dxfId="1258" priority="1286">
      <formula>$BD19=6</formula>
    </cfRule>
    <cfRule type="expression" dxfId="1257" priority="1287">
      <formula>$BD19=5</formula>
    </cfRule>
    <cfRule type="expression" dxfId="1256" priority="1288">
      <formula>$BD19=4</formula>
    </cfRule>
    <cfRule type="expression" dxfId="1255" priority="1289">
      <formula>$BD19=3</formula>
    </cfRule>
    <cfRule type="expression" dxfId="1254" priority="1290">
      <formula>$BD19=2</formula>
    </cfRule>
    <cfRule type="expression" dxfId="1253" priority="1291">
      <formula>$BD19=1</formula>
    </cfRule>
  </conditionalFormatting>
  <conditionalFormatting sqref="AX19:AX23 AX25:AX29 AX67:AX71 AX73:AX77">
    <cfRule type="beginsWith" dxfId="1252" priority="1260" operator="beginsWith" text="MUY ALTA">
      <formula>LEFT(AX19,LEN("MUY ALTA"))="MUY ALTA"</formula>
    </cfRule>
    <cfRule type="beginsWith" dxfId="1251" priority="1261" operator="beginsWith" text="ALTA">
      <formula>LEFT(AX19,LEN("ALTA"))="ALTA"</formula>
    </cfRule>
    <cfRule type="beginsWith" dxfId="1250" priority="1262" operator="beginsWith" text="MEDIA">
      <formula>LEFT(AX19,LEN("MEDIA"))="MEDIA"</formula>
    </cfRule>
    <cfRule type="beginsWith" dxfId="1249" priority="1263" operator="beginsWith" text="BAJA">
      <formula>LEFT(AX19,LEN("BAJA"))="BAJA"</formula>
    </cfRule>
    <cfRule type="beginsWith" dxfId="1248" priority="1264" operator="beginsWith" text="MUY BAJA">
      <formula>LEFT(AX19,LEN("MUY BAJA"))="MUY BAJA"</formula>
    </cfRule>
  </conditionalFormatting>
  <conditionalFormatting sqref="AZ19:AZ23 AZ25:AZ29 AZ67:AZ71 AZ73:AZ77">
    <cfRule type="beginsWith" dxfId="1247" priority="1255" operator="beginsWith" text="MUY ALTA">
      <formula>LEFT(AZ19,LEN("MUY ALTA"))="MUY ALTA"</formula>
    </cfRule>
    <cfRule type="beginsWith" dxfId="1246" priority="1256" operator="beginsWith" text="ALTA">
      <formula>LEFT(AZ19,LEN("ALTA"))="ALTA"</formula>
    </cfRule>
    <cfRule type="beginsWith" dxfId="1245" priority="1257" operator="beginsWith" text="MEDIA">
      <formula>LEFT(AZ19,LEN("MEDIA"))="MEDIA"</formula>
    </cfRule>
    <cfRule type="beginsWith" dxfId="1244" priority="1258" operator="beginsWith" text="BAJA">
      <formula>LEFT(AZ19,LEN("BAJA"))="BAJA"</formula>
    </cfRule>
    <cfRule type="beginsWith" dxfId="1243" priority="1259" operator="beginsWith" text="MUY BAJA">
      <formula>LEFT(AZ19,LEN("MUY BAJA"))="MUY BAJA"</formula>
    </cfRule>
  </conditionalFormatting>
  <conditionalFormatting sqref="AO19:AP23 AO25:AP29 AO67:AP71 AO73:AP77">
    <cfRule type="cellIs" dxfId="1242" priority="1254" operator="equal">
      <formula>"NO"</formula>
    </cfRule>
  </conditionalFormatting>
  <conditionalFormatting sqref="BB19:BB23 BB25:BB29 BB67:BB71 BB73:BB77">
    <cfRule type="cellIs" dxfId="1241" priority="1251" operator="equal">
      <formula>"Evitar"</formula>
    </cfRule>
    <cfRule type="cellIs" dxfId="1240" priority="1252" operator="equal">
      <formula>"Aceptar"</formula>
    </cfRule>
    <cfRule type="cellIs" dxfId="1239" priority="1253" operator="equal">
      <formula>"Reducir"</formula>
    </cfRule>
  </conditionalFormatting>
  <conditionalFormatting sqref="CW19:CZ23">
    <cfRule type="cellIs" dxfId="1238" priority="1248" operator="equal">
      <formula>"NO"</formula>
    </cfRule>
    <cfRule type="cellIs" dxfId="1237" priority="1249" operator="equal">
      <formula>"SI"</formula>
    </cfRule>
  </conditionalFormatting>
  <conditionalFormatting sqref="CW25:CZ29">
    <cfRule type="cellIs" dxfId="1236" priority="1246" operator="equal">
      <formula>"NO"</formula>
    </cfRule>
    <cfRule type="cellIs" dxfId="1235" priority="1247" operator="equal">
      <formula>"SI"</formula>
    </cfRule>
  </conditionalFormatting>
  <conditionalFormatting sqref="CW73:CZ77">
    <cfRule type="cellIs" dxfId="1234" priority="1242" operator="equal">
      <formula>"NO"</formula>
    </cfRule>
    <cfRule type="cellIs" dxfId="1233" priority="1243" operator="equal">
      <formula>"SI"</formula>
    </cfRule>
  </conditionalFormatting>
  <conditionalFormatting sqref="CW67:CZ71">
    <cfRule type="cellIs" dxfId="1232" priority="1244" operator="equal">
      <formula>"NO"</formula>
    </cfRule>
    <cfRule type="cellIs" dxfId="1231" priority="1245" operator="equal">
      <formula>"SI"</formula>
    </cfRule>
  </conditionalFormatting>
  <conditionalFormatting sqref="S19">
    <cfRule type="expression" dxfId="1230" priority="1217">
      <formula>$T19=25</formula>
    </cfRule>
    <cfRule type="expression" dxfId="1229" priority="1218">
      <formula>$T19=24</formula>
    </cfRule>
    <cfRule type="expression" dxfId="1228" priority="1219">
      <formula>$T19=23</formula>
    </cfRule>
    <cfRule type="expression" dxfId="1227" priority="1220">
      <formula>$T19=22</formula>
    </cfRule>
    <cfRule type="expression" dxfId="1226" priority="1221">
      <formula>$T19=21</formula>
    </cfRule>
    <cfRule type="expression" dxfId="1225" priority="1222">
      <formula>$T19=20</formula>
    </cfRule>
    <cfRule type="expression" dxfId="1224" priority="1223">
      <formula>$T19=19</formula>
    </cfRule>
    <cfRule type="expression" dxfId="1223" priority="1224">
      <formula>$T19=18</formula>
    </cfRule>
    <cfRule type="expression" dxfId="1222" priority="1225">
      <formula>$T19=17</formula>
    </cfRule>
    <cfRule type="expression" dxfId="1221" priority="1226">
      <formula>$T19=16</formula>
    </cfRule>
    <cfRule type="expression" dxfId="1220" priority="1227">
      <formula>$T19=15</formula>
    </cfRule>
    <cfRule type="expression" dxfId="1219" priority="1228">
      <formula>$T19=14</formula>
    </cfRule>
    <cfRule type="expression" dxfId="1218" priority="1229">
      <formula>$T19=13</formula>
    </cfRule>
    <cfRule type="expression" dxfId="1217" priority="1230">
      <formula>$T19=12</formula>
    </cfRule>
    <cfRule type="expression" dxfId="1216" priority="1231">
      <formula>$T19=11</formula>
    </cfRule>
    <cfRule type="expression" dxfId="1215" priority="1232">
      <formula>$T19=10</formula>
    </cfRule>
    <cfRule type="expression" dxfId="1214" priority="1233">
      <formula>$T19=9</formula>
    </cfRule>
    <cfRule type="expression" dxfId="1213" priority="1234">
      <formula>$T19=8</formula>
    </cfRule>
    <cfRule type="expression" dxfId="1212" priority="1235">
      <formula>$T19=7</formula>
    </cfRule>
    <cfRule type="expression" dxfId="1211" priority="1236">
      <formula>$T19=6</formula>
    </cfRule>
    <cfRule type="expression" dxfId="1210" priority="1237">
      <formula>$T19=5</formula>
    </cfRule>
    <cfRule type="expression" dxfId="1209" priority="1238">
      <formula>$T19=4</formula>
    </cfRule>
    <cfRule type="expression" dxfId="1208" priority="1239">
      <formula>$T19=3</formula>
    </cfRule>
    <cfRule type="expression" dxfId="1207" priority="1240">
      <formula>$T19=2</formula>
    </cfRule>
    <cfRule type="expression" dxfId="1206" priority="1241">
      <formula>$T19=1</formula>
    </cfRule>
  </conditionalFormatting>
  <conditionalFormatting sqref="Q19:Q23">
    <cfRule type="expression" dxfId="1205" priority="1216">
      <formula>"&lt;,2"</formula>
    </cfRule>
  </conditionalFormatting>
  <conditionalFormatting sqref="R19:R23">
    <cfRule type="cellIs" dxfId="1204" priority="1208" operator="equal">
      <formula>20</formula>
    </cfRule>
    <cfRule type="cellIs" dxfId="1203" priority="1209" operator="equal">
      <formula>10</formula>
    </cfRule>
    <cfRule type="cellIs" dxfId="1202" priority="1210" operator="equal">
      <formula>5</formula>
    </cfRule>
    <cfRule type="cellIs" dxfId="1201" priority="1211" operator="equal">
      <formula>1</formula>
    </cfRule>
    <cfRule type="cellIs" dxfId="1200" priority="1212" operator="equal">
      <formula>0.8</formula>
    </cfRule>
    <cfRule type="cellIs" dxfId="1199" priority="1213" operator="equal">
      <formula>0.6</formula>
    </cfRule>
    <cfRule type="cellIs" dxfId="1198" priority="1214" operator="equal">
      <formula>0.4</formula>
    </cfRule>
    <cfRule type="cellIs" dxfId="1197" priority="1215" operator="equal">
      <formula>20%</formula>
    </cfRule>
  </conditionalFormatting>
  <conditionalFormatting sqref="P19:P23">
    <cfRule type="cellIs" dxfId="1196" priority="1207" operator="equal">
      <formula>0.2</formula>
    </cfRule>
  </conditionalFormatting>
  <conditionalFormatting sqref="O19:O23">
    <cfRule type="beginsWith" priority="1195" operator="beginsWith" text="La actividad que conlleva el riesgo se ejecuta como máximos 2 veces por año">
      <formula>LEFT(O19,LEN("La actividad que conlleva el riesgo se ejecuta como máximos 2 veces por año"))="La actividad que conlleva el riesgo se ejecuta como máximos 2 veces por año"</formula>
    </cfRule>
    <cfRule type="cellIs" dxfId="1195" priority="1196" operator="equal">
      <formula>"La actividad que conlleva el riesgo se ejecuta como máximos 2 veces por año"</formula>
    </cfRule>
    <cfRule type="cellIs" dxfId="1194" priority="1197" operator="equal">
      <formula>"La actividad que conlleva el riesgo se ejecuta como máximos 2 veces por año "</formula>
    </cfRule>
    <cfRule type="containsText" dxfId="1193" priority="1198" operator="containsText" text="La actividad que conlleva el riesgo se ejecuta como máximos 2 veces por año">
      <formula>NOT(ISERROR(SEARCH("La actividad que conlleva el riesgo se ejecuta como máximos 2 veces por año",O19)))</formula>
    </cfRule>
    <cfRule type="cellIs" dxfId="1192" priority="1199" operator="equal">
      <formula>"La actividad que conlleva el riesgo se ejecuta como máximos 2 veces por año"</formula>
    </cfRule>
    <cfRule type="cellIs" dxfId="1191" priority="1200" operator="equal">
      <formula>"La actividad que conlleva el riesgo se ejecuta como máximos 2 veces por año"</formula>
    </cfRule>
  </conditionalFormatting>
  <conditionalFormatting sqref="AD19:AE23">
    <cfRule type="expression" dxfId="1190" priority="1194">
      <formula>AF19=15</formula>
    </cfRule>
  </conditionalFormatting>
  <conditionalFormatting sqref="AF19:AG23">
    <cfRule type="expression" dxfId="1189" priority="1193">
      <formula>AD19=25</formula>
    </cfRule>
  </conditionalFormatting>
  <conditionalFormatting sqref="AB19:AC19">
    <cfRule type="expression" dxfId="1188" priority="1180">
      <formula>AB19=10</formula>
    </cfRule>
    <cfRule type="expression" dxfId="1187" priority="1181">
      <formula>Z19=15</formula>
    </cfRule>
    <cfRule type="expression" dxfId="1186" priority="1182">
      <formula>X19=25</formula>
    </cfRule>
    <cfRule type="cellIs" dxfId="1185" priority="1192" operator="equal">
      <formula>25</formula>
    </cfRule>
  </conditionalFormatting>
  <conditionalFormatting sqref="AB19:AC19">
    <cfRule type="expression" dxfId="1184" priority="1189">
      <formula>AD19=15</formula>
    </cfRule>
    <cfRule type="expression" dxfId="1183" priority="1190">
      <formula>AF19=10</formula>
    </cfRule>
    <cfRule type="expression" dxfId="1182" priority="1191">
      <formula>AD19=15</formula>
    </cfRule>
  </conditionalFormatting>
  <conditionalFormatting sqref="X19:Y19">
    <cfRule type="expression" dxfId="1181" priority="1186">
      <formula>AB19=10</formula>
    </cfRule>
    <cfRule type="expression" dxfId="1180" priority="1187">
      <formula>X19=25</formula>
    </cfRule>
    <cfRule type="expression" dxfId="1179" priority="1188">
      <formula>Z19=15</formula>
    </cfRule>
  </conditionalFormatting>
  <conditionalFormatting sqref="Z19:AA19">
    <cfRule type="expression" dxfId="1178" priority="1183">
      <formula>Z19=15</formula>
    </cfRule>
    <cfRule type="expression" dxfId="1177" priority="1184">
      <formula>AB19=10</formula>
    </cfRule>
    <cfRule type="expression" dxfId="1176" priority="1185">
      <formula>X19=25</formula>
    </cfRule>
  </conditionalFormatting>
  <conditionalFormatting sqref="AB20:AC23">
    <cfRule type="expression" dxfId="1175" priority="1167">
      <formula>AB20=10</formula>
    </cfRule>
    <cfRule type="expression" dxfId="1174" priority="1168">
      <formula>Z20=15</formula>
    </cfRule>
    <cfRule type="expression" dxfId="1173" priority="1169">
      <formula>X20=25</formula>
    </cfRule>
    <cfRule type="cellIs" dxfId="1172" priority="1179" operator="equal">
      <formula>25</formula>
    </cfRule>
  </conditionalFormatting>
  <conditionalFormatting sqref="AB20:AC23">
    <cfRule type="expression" dxfId="1171" priority="1176">
      <formula>AD20=15</formula>
    </cfRule>
    <cfRule type="expression" dxfId="1170" priority="1177">
      <formula>AF20=10</formula>
    </cfRule>
    <cfRule type="expression" dxfId="1169" priority="1178">
      <formula>AD20=15</formula>
    </cfRule>
  </conditionalFormatting>
  <conditionalFormatting sqref="X20:Y23">
    <cfRule type="expression" dxfId="1168" priority="1173">
      <formula>AB20=10</formula>
    </cfRule>
    <cfRule type="expression" dxfId="1167" priority="1174">
      <formula>X20=25</formula>
    </cfRule>
    <cfRule type="expression" dxfId="1166" priority="1175">
      <formula>Z20=15</formula>
    </cfRule>
  </conditionalFormatting>
  <conditionalFormatting sqref="Z20:AA23">
    <cfRule type="expression" dxfId="1165" priority="1170">
      <formula>Z20=15</formula>
    </cfRule>
    <cfRule type="expression" dxfId="1164" priority="1171">
      <formula>AB20=10</formula>
    </cfRule>
    <cfRule type="expression" dxfId="1163" priority="1172">
      <formula>X20=25</formula>
    </cfRule>
  </conditionalFormatting>
  <conditionalFormatting sqref="V19:V23">
    <cfRule type="expression" dxfId="1162" priority="1166">
      <formula>W19="X"</formula>
    </cfRule>
  </conditionalFormatting>
  <conditionalFormatting sqref="V25:V29">
    <cfRule type="expression" dxfId="1161" priority="1165">
      <formula>W25="X"</formula>
    </cfRule>
  </conditionalFormatting>
  <conditionalFormatting sqref="V25:V29">
    <cfRule type="expression" dxfId="1160" priority="1164">
      <formula>W25="X"</formula>
    </cfRule>
  </conditionalFormatting>
  <conditionalFormatting sqref="V67:V71">
    <cfRule type="expression" dxfId="1159" priority="1163">
      <formula>W67="X"</formula>
    </cfRule>
  </conditionalFormatting>
  <conditionalFormatting sqref="V67:V71">
    <cfRule type="expression" dxfId="1158" priority="1162">
      <formula>W67="X"</formula>
    </cfRule>
  </conditionalFormatting>
  <conditionalFormatting sqref="V73:V77">
    <cfRule type="expression" dxfId="1157" priority="1161">
      <formula>W73="X"</formula>
    </cfRule>
  </conditionalFormatting>
  <conditionalFormatting sqref="V73:V77">
    <cfRule type="expression" dxfId="1156" priority="1160">
      <formula>W73="X"</formula>
    </cfRule>
  </conditionalFormatting>
  <conditionalFormatting sqref="Q25:Q29">
    <cfRule type="expression" dxfId="1155" priority="1159">
      <formula>"&lt;,2"</formula>
    </cfRule>
  </conditionalFormatting>
  <conditionalFormatting sqref="R25:R29">
    <cfRule type="cellIs" dxfId="1154" priority="1151" operator="equal">
      <formula>20</formula>
    </cfRule>
    <cfRule type="cellIs" dxfId="1153" priority="1152" operator="equal">
      <formula>10</formula>
    </cfRule>
    <cfRule type="cellIs" dxfId="1152" priority="1153" operator="equal">
      <formula>5</formula>
    </cfRule>
    <cfRule type="cellIs" dxfId="1151" priority="1154" operator="equal">
      <formula>1</formula>
    </cfRule>
    <cfRule type="cellIs" dxfId="1150" priority="1155" operator="equal">
      <formula>0.8</formula>
    </cfRule>
    <cfRule type="cellIs" dxfId="1149" priority="1156" operator="equal">
      <formula>0.6</formula>
    </cfRule>
    <cfRule type="cellIs" dxfId="1148" priority="1157" operator="equal">
      <formula>0.4</formula>
    </cfRule>
    <cfRule type="cellIs" dxfId="1147" priority="1158" operator="equal">
      <formula>20%</formula>
    </cfRule>
  </conditionalFormatting>
  <conditionalFormatting sqref="P25:P29">
    <cfRule type="cellIs" dxfId="1146" priority="1150" operator="equal">
      <formula>0.2</formula>
    </cfRule>
  </conditionalFormatting>
  <conditionalFormatting sqref="O25:O29">
    <cfRule type="beginsWith" priority="1138" operator="beginsWith" text="La actividad que conlleva el riesgo se ejecuta como máximos 2 veces por año">
      <formula>LEFT(O25,LEN("La actividad que conlleva el riesgo se ejecuta como máximos 2 veces por año"))="La actividad que conlleva el riesgo se ejecuta como máximos 2 veces por año"</formula>
    </cfRule>
    <cfRule type="cellIs" dxfId="1145" priority="1139" operator="equal">
      <formula>"La actividad que conlleva el riesgo se ejecuta como máximos 2 veces por año"</formula>
    </cfRule>
    <cfRule type="cellIs" dxfId="1144" priority="1140" operator="equal">
      <formula>"La actividad que conlleva el riesgo se ejecuta como máximos 2 veces por año "</formula>
    </cfRule>
    <cfRule type="containsText" dxfId="1143" priority="1141" operator="containsText" text="La actividad que conlleva el riesgo se ejecuta como máximos 2 veces por año">
      <formula>NOT(ISERROR(SEARCH("La actividad que conlleva el riesgo se ejecuta como máximos 2 veces por año",O25)))</formula>
    </cfRule>
    <cfRule type="cellIs" dxfId="1142" priority="1142" operator="equal">
      <formula>"La actividad que conlleva el riesgo se ejecuta como máximos 2 veces por año"</formula>
    </cfRule>
    <cfRule type="cellIs" dxfId="1141" priority="1143" operator="equal">
      <formula>"La actividad que conlleva el riesgo se ejecuta como máximos 2 veces por año"</formula>
    </cfRule>
  </conditionalFormatting>
  <conditionalFormatting sqref="Q67:Q71">
    <cfRule type="expression" dxfId="1140" priority="1137">
      <formula>"&lt;,2"</formula>
    </cfRule>
  </conditionalFormatting>
  <conditionalFormatting sqref="R67:R71">
    <cfRule type="cellIs" dxfId="1139" priority="1129" operator="equal">
      <formula>20</formula>
    </cfRule>
    <cfRule type="cellIs" dxfId="1138" priority="1130" operator="equal">
      <formula>10</formula>
    </cfRule>
    <cfRule type="cellIs" dxfId="1137" priority="1131" operator="equal">
      <formula>5</formula>
    </cfRule>
    <cfRule type="cellIs" dxfId="1136" priority="1132" operator="equal">
      <formula>1</formula>
    </cfRule>
    <cfRule type="cellIs" dxfId="1135" priority="1133" operator="equal">
      <formula>0.8</formula>
    </cfRule>
    <cfRule type="cellIs" dxfId="1134" priority="1134" operator="equal">
      <formula>0.6</formula>
    </cfRule>
    <cfRule type="cellIs" dxfId="1133" priority="1135" operator="equal">
      <formula>0.4</formula>
    </cfRule>
    <cfRule type="cellIs" dxfId="1132" priority="1136" operator="equal">
      <formula>20%</formula>
    </cfRule>
  </conditionalFormatting>
  <conditionalFormatting sqref="P67:P71">
    <cfRule type="cellIs" dxfId="1131" priority="1128" operator="equal">
      <formula>0.2</formula>
    </cfRule>
  </conditionalFormatting>
  <conditionalFormatting sqref="O67:O71">
    <cfRule type="beginsWith" priority="1116" operator="beginsWith" text="La actividad que conlleva el riesgo se ejecuta como máximos 2 veces por año">
      <formula>LEFT(O67,LEN("La actividad que conlleva el riesgo se ejecuta como máximos 2 veces por año"))="La actividad que conlleva el riesgo se ejecuta como máximos 2 veces por año"</formula>
    </cfRule>
    <cfRule type="cellIs" dxfId="1130" priority="1117" operator="equal">
      <formula>"La actividad que conlleva el riesgo se ejecuta como máximos 2 veces por año"</formula>
    </cfRule>
    <cfRule type="cellIs" dxfId="1129" priority="1118" operator="equal">
      <formula>"La actividad que conlleva el riesgo se ejecuta como máximos 2 veces por año "</formula>
    </cfRule>
    <cfRule type="containsText" dxfId="1128" priority="1119" operator="containsText" text="La actividad que conlleva el riesgo se ejecuta como máximos 2 veces por año">
      <formula>NOT(ISERROR(SEARCH("La actividad que conlleva el riesgo se ejecuta como máximos 2 veces por año",O67)))</formula>
    </cfRule>
    <cfRule type="cellIs" dxfId="1127" priority="1120" operator="equal">
      <formula>"La actividad que conlleva el riesgo se ejecuta como máximos 2 veces por año"</formula>
    </cfRule>
    <cfRule type="cellIs" dxfId="1126" priority="1121" operator="equal">
      <formula>"La actividad que conlleva el riesgo se ejecuta como máximos 2 veces por año"</formula>
    </cfRule>
  </conditionalFormatting>
  <conditionalFormatting sqref="Q73:Q77">
    <cfRule type="expression" dxfId="1125" priority="1115">
      <formula>"&lt;,2"</formula>
    </cfRule>
  </conditionalFormatting>
  <conditionalFormatting sqref="R73:R77">
    <cfRule type="cellIs" dxfId="1124" priority="1107" operator="equal">
      <formula>20</formula>
    </cfRule>
    <cfRule type="cellIs" dxfId="1123" priority="1108" operator="equal">
      <formula>10</formula>
    </cfRule>
    <cfRule type="cellIs" dxfId="1122" priority="1109" operator="equal">
      <formula>5</formula>
    </cfRule>
    <cfRule type="cellIs" dxfId="1121" priority="1110" operator="equal">
      <formula>1</formula>
    </cfRule>
    <cfRule type="cellIs" dxfId="1120" priority="1111" operator="equal">
      <formula>0.8</formula>
    </cfRule>
    <cfRule type="cellIs" dxfId="1119" priority="1112" operator="equal">
      <formula>0.6</formula>
    </cfRule>
    <cfRule type="cellIs" dxfId="1118" priority="1113" operator="equal">
      <formula>0.4</formula>
    </cfRule>
    <cfRule type="cellIs" dxfId="1117" priority="1114" operator="equal">
      <formula>20%</formula>
    </cfRule>
  </conditionalFormatting>
  <conditionalFormatting sqref="P73:P77">
    <cfRule type="cellIs" dxfId="1116" priority="1106" operator="equal">
      <formula>0.2</formula>
    </cfRule>
  </conditionalFormatting>
  <conditionalFormatting sqref="O73:O77">
    <cfRule type="beginsWith" priority="1094" operator="beginsWith" text="La actividad que conlleva el riesgo se ejecuta como máximos 2 veces por año">
      <formula>LEFT(O73,LEN("La actividad que conlleva el riesgo se ejecuta como máximos 2 veces por año"))="La actividad que conlleva el riesgo se ejecuta como máximos 2 veces por año"</formula>
    </cfRule>
    <cfRule type="cellIs" dxfId="1115" priority="1095" operator="equal">
      <formula>"La actividad que conlleva el riesgo se ejecuta como máximos 2 veces por año"</formula>
    </cfRule>
    <cfRule type="cellIs" dxfId="1114" priority="1096" operator="equal">
      <formula>"La actividad que conlleva el riesgo se ejecuta como máximos 2 veces por año "</formula>
    </cfRule>
    <cfRule type="containsText" dxfId="1113" priority="1097" operator="containsText" text="La actividad que conlleva el riesgo se ejecuta como máximos 2 veces por año">
      <formula>NOT(ISERROR(SEARCH("La actividad que conlleva el riesgo se ejecuta como máximos 2 veces por año",O73)))</formula>
    </cfRule>
    <cfRule type="cellIs" dxfId="1112" priority="1098" operator="equal">
      <formula>"La actividad que conlleva el riesgo se ejecuta como máximos 2 veces por año"</formula>
    </cfRule>
    <cfRule type="cellIs" dxfId="1111" priority="1099" operator="equal">
      <formula>"La actividad que conlleva el riesgo se ejecuta como máximos 2 veces por año"</formula>
    </cfRule>
  </conditionalFormatting>
  <conditionalFormatting sqref="AJ19">
    <cfRule type="cellIs" dxfId="1110" priority="1091" operator="equal">
      <formula>0.6</formula>
    </cfRule>
    <cfRule type="cellIs" dxfId="1109" priority="1092" operator="equal">
      <formula>1</formula>
    </cfRule>
    <cfRule type="cellIs" dxfId="1108" priority="1093" operator="equal">
      <formula>0.8</formula>
    </cfRule>
  </conditionalFormatting>
  <conditionalFormatting sqref="AJ25:AJ29">
    <cfRule type="cellIs" dxfId="1107" priority="1088" operator="equal">
      <formula>0.6</formula>
    </cfRule>
    <cfRule type="cellIs" dxfId="1106" priority="1089" operator="equal">
      <formula>1</formula>
    </cfRule>
    <cfRule type="cellIs" dxfId="1105" priority="1090" operator="equal">
      <formula>0.8</formula>
    </cfRule>
  </conditionalFormatting>
  <conditionalFormatting sqref="AJ67:AJ71">
    <cfRule type="cellIs" dxfId="1104" priority="1085" operator="equal">
      <formula>0.6</formula>
    </cfRule>
    <cfRule type="cellIs" dxfId="1103" priority="1086" operator="equal">
      <formula>1</formula>
    </cfRule>
    <cfRule type="cellIs" dxfId="1102" priority="1087" operator="equal">
      <formula>0.8</formula>
    </cfRule>
  </conditionalFormatting>
  <conditionalFormatting sqref="AJ73:AJ77">
    <cfRule type="cellIs" dxfId="1101" priority="1082" operator="equal">
      <formula>0.6</formula>
    </cfRule>
    <cfRule type="cellIs" dxfId="1100" priority="1083" operator="equal">
      <formula>1</formula>
    </cfRule>
    <cfRule type="cellIs" dxfId="1099" priority="1084" operator="equal">
      <formula>0.8</formula>
    </cfRule>
  </conditionalFormatting>
  <conditionalFormatting sqref="BB19:BB23">
    <cfRule type="cellIs" dxfId="1098" priority="1081" operator="equal">
      <formula>"compartir"</formula>
    </cfRule>
  </conditionalFormatting>
  <conditionalFormatting sqref="BB25:BB29">
    <cfRule type="cellIs" dxfId="1097" priority="1080" operator="equal">
      <formula>"combatir"</formula>
    </cfRule>
  </conditionalFormatting>
  <conditionalFormatting sqref="BB67:BB71">
    <cfRule type="cellIs" dxfId="1096" priority="1079" operator="equal">
      <formula>"combatir"</formula>
    </cfRule>
  </conditionalFormatting>
  <conditionalFormatting sqref="BB73:BB77">
    <cfRule type="cellIs" dxfId="1095" priority="1078" operator="equal">
      <formula>"combatir"</formula>
    </cfRule>
  </conditionalFormatting>
  <conditionalFormatting sqref="S25">
    <cfRule type="expression" dxfId="1094" priority="1053">
      <formula>$T25=25</formula>
    </cfRule>
    <cfRule type="expression" dxfId="1093" priority="1054">
      <formula>$T25=24</formula>
    </cfRule>
    <cfRule type="expression" dxfId="1092" priority="1055">
      <formula>$T25=23</formula>
    </cfRule>
    <cfRule type="expression" dxfId="1091" priority="1056">
      <formula>$T25=22</formula>
    </cfRule>
    <cfRule type="expression" dxfId="1090" priority="1057">
      <formula>$T25=21</formula>
    </cfRule>
    <cfRule type="expression" dxfId="1089" priority="1058">
      <formula>$T25=20</formula>
    </cfRule>
    <cfRule type="expression" dxfId="1088" priority="1059">
      <formula>$T25=19</formula>
    </cfRule>
    <cfRule type="expression" dxfId="1087" priority="1060">
      <formula>$T25=18</formula>
    </cfRule>
    <cfRule type="expression" dxfId="1086" priority="1061">
      <formula>$T25=17</formula>
    </cfRule>
    <cfRule type="expression" dxfId="1085" priority="1062">
      <formula>$T25=16</formula>
    </cfRule>
    <cfRule type="expression" dxfId="1084" priority="1063">
      <formula>$T25=15</formula>
    </cfRule>
    <cfRule type="expression" dxfId="1083" priority="1064">
      <formula>$T25=14</formula>
    </cfRule>
    <cfRule type="expression" dxfId="1082" priority="1065">
      <formula>$T25=13</formula>
    </cfRule>
    <cfRule type="expression" dxfId="1081" priority="1066">
      <formula>$T25=12</formula>
    </cfRule>
    <cfRule type="expression" dxfId="1080" priority="1067">
      <formula>$T25=11</formula>
    </cfRule>
    <cfRule type="expression" dxfId="1079" priority="1068">
      <formula>$T25=10</formula>
    </cfRule>
    <cfRule type="expression" dxfId="1078" priority="1069">
      <formula>$T25=9</formula>
    </cfRule>
    <cfRule type="expression" dxfId="1077" priority="1070">
      <formula>$T25=8</formula>
    </cfRule>
    <cfRule type="expression" dxfId="1076" priority="1071">
      <formula>$T25=7</formula>
    </cfRule>
    <cfRule type="expression" dxfId="1075" priority="1072">
      <formula>$T25=6</formula>
    </cfRule>
    <cfRule type="expression" dxfId="1074" priority="1073">
      <formula>$T25=5</formula>
    </cfRule>
    <cfRule type="expression" dxfId="1073" priority="1074">
      <formula>$T25=4</formula>
    </cfRule>
    <cfRule type="expression" dxfId="1072" priority="1075">
      <formula>$T25=3</formula>
    </cfRule>
    <cfRule type="expression" dxfId="1071" priority="1076">
      <formula>$T25=2</formula>
    </cfRule>
    <cfRule type="expression" dxfId="1070" priority="1077">
      <formula>$T25=1</formula>
    </cfRule>
  </conditionalFormatting>
  <conditionalFormatting sqref="S67">
    <cfRule type="expression" dxfId="1069" priority="1028">
      <formula>$T67=25</formula>
    </cfRule>
    <cfRule type="expression" dxfId="1068" priority="1029">
      <formula>$T67=24</formula>
    </cfRule>
    <cfRule type="expression" dxfId="1067" priority="1030">
      <formula>$T67=23</formula>
    </cfRule>
    <cfRule type="expression" dxfId="1066" priority="1031">
      <formula>$T67=22</formula>
    </cfRule>
    <cfRule type="expression" dxfId="1065" priority="1032">
      <formula>$T67=21</formula>
    </cfRule>
    <cfRule type="expression" dxfId="1064" priority="1033">
      <formula>$T67=20</formula>
    </cfRule>
    <cfRule type="expression" dxfId="1063" priority="1034">
      <formula>$T67=19</formula>
    </cfRule>
    <cfRule type="expression" dxfId="1062" priority="1035">
      <formula>$T67=18</formula>
    </cfRule>
    <cfRule type="expression" dxfId="1061" priority="1036">
      <formula>$T67=17</formula>
    </cfRule>
    <cfRule type="expression" dxfId="1060" priority="1037">
      <formula>$T67=16</formula>
    </cfRule>
    <cfRule type="expression" dxfId="1059" priority="1038">
      <formula>$T67=15</formula>
    </cfRule>
    <cfRule type="expression" dxfId="1058" priority="1039">
      <formula>$T67=14</formula>
    </cfRule>
    <cfRule type="expression" dxfId="1057" priority="1040">
      <formula>$T67=13</formula>
    </cfRule>
    <cfRule type="expression" dxfId="1056" priority="1041">
      <formula>$T67=12</formula>
    </cfRule>
    <cfRule type="expression" dxfId="1055" priority="1042">
      <formula>$T67=11</formula>
    </cfRule>
    <cfRule type="expression" dxfId="1054" priority="1043">
      <formula>$T67=10</formula>
    </cfRule>
    <cfRule type="expression" dxfId="1053" priority="1044">
      <formula>$T67=9</formula>
    </cfRule>
    <cfRule type="expression" dxfId="1052" priority="1045">
      <formula>$T67=8</formula>
    </cfRule>
    <cfRule type="expression" dxfId="1051" priority="1046">
      <formula>$T67=7</formula>
    </cfRule>
    <cfRule type="expression" dxfId="1050" priority="1047">
      <formula>$T67=6</formula>
    </cfRule>
    <cfRule type="expression" dxfId="1049" priority="1048">
      <formula>$T67=5</formula>
    </cfRule>
    <cfRule type="expression" dxfId="1048" priority="1049">
      <formula>$T67=4</formula>
    </cfRule>
    <cfRule type="expression" dxfId="1047" priority="1050">
      <formula>$T67=3</formula>
    </cfRule>
    <cfRule type="expression" dxfId="1046" priority="1051">
      <formula>$T67=2</formula>
    </cfRule>
    <cfRule type="expression" dxfId="1045" priority="1052">
      <formula>$T67=1</formula>
    </cfRule>
  </conditionalFormatting>
  <conditionalFormatting sqref="S73">
    <cfRule type="expression" dxfId="1044" priority="1003">
      <formula>$T73=25</formula>
    </cfRule>
    <cfRule type="expression" dxfId="1043" priority="1004">
      <formula>$T73=24</formula>
    </cfRule>
    <cfRule type="expression" dxfId="1042" priority="1005">
      <formula>$T73=23</formula>
    </cfRule>
    <cfRule type="expression" dxfId="1041" priority="1006">
      <formula>$T73=22</formula>
    </cfRule>
    <cfRule type="expression" dxfId="1040" priority="1007">
      <formula>$T73=21</formula>
    </cfRule>
    <cfRule type="expression" dxfId="1039" priority="1008">
      <formula>$T73=20</formula>
    </cfRule>
    <cfRule type="expression" dxfId="1038" priority="1009">
      <formula>$T73=19</formula>
    </cfRule>
    <cfRule type="expression" dxfId="1037" priority="1010">
      <formula>$T73=18</formula>
    </cfRule>
    <cfRule type="expression" dxfId="1036" priority="1011">
      <formula>$T73=17</formula>
    </cfRule>
    <cfRule type="expression" dxfId="1035" priority="1012">
      <formula>$T73=16</formula>
    </cfRule>
    <cfRule type="expression" dxfId="1034" priority="1013">
      <formula>$T73=15</formula>
    </cfRule>
    <cfRule type="expression" dxfId="1033" priority="1014">
      <formula>$T73=14</formula>
    </cfRule>
    <cfRule type="expression" dxfId="1032" priority="1015">
      <formula>$T73=13</formula>
    </cfRule>
    <cfRule type="expression" dxfId="1031" priority="1016">
      <formula>$T73=12</formula>
    </cfRule>
    <cfRule type="expression" dxfId="1030" priority="1017">
      <formula>$T73=11</formula>
    </cfRule>
    <cfRule type="expression" dxfId="1029" priority="1018">
      <formula>$T73=10</formula>
    </cfRule>
    <cfRule type="expression" dxfId="1028" priority="1019">
      <formula>$T73=9</formula>
    </cfRule>
    <cfRule type="expression" dxfId="1027" priority="1020">
      <formula>$T73=8</formula>
    </cfRule>
    <cfRule type="expression" dxfId="1026" priority="1021">
      <formula>$T73=7</formula>
    </cfRule>
    <cfRule type="expression" dxfId="1025" priority="1022">
      <formula>$T73=6</formula>
    </cfRule>
    <cfRule type="expression" dxfId="1024" priority="1023">
      <formula>$T73=5</formula>
    </cfRule>
    <cfRule type="expression" dxfId="1023" priority="1024">
      <formula>$T73=4</formula>
    </cfRule>
    <cfRule type="expression" dxfId="1022" priority="1025">
      <formula>$T73=3</formula>
    </cfRule>
    <cfRule type="expression" dxfId="1021" priority="1026">
      <formula>$T73=2</formula>
    </cfRule>
    <cfRule type="expression" dxfId="1020" priority="1027">
      <formula>$T73=1</formula>
    </cfRule>
  </conditionalFormatting>
  <conditionalFormatting sqref="W73">
    <cfRule type="cellIs" dxfId="1019" priority="1002" operator="equal">
      <formula>"X"</formula>
    </cfRule>
  </conditionalFormatting>
  <conditionalFormatting sqref="W73">
    <cfRule type="cellIs" dxfId="1018" priority="1001" operator="equal">
      <formula>"X"</formula>
    </cfRule>
  </conditionalFormatting>
  <conditionalFormatting sqref="W73">
    <cfRule type="expression" dxfId="1017" priority="999">
      <formula>V73=Y</formula>
    </cfRule>
    <cfRule type="expression" dxfId="1016" priority="1000">
      <formula>V73="y"</formula>
    </cfRule>
  </conditionalFormatting>
  <conditionalFormatting sqref="W25">
    <cfRule type="cellIs" dxfId="1015" priority="994" operator="equal">
      <formula>"X"</formula>
    </cfRule>
  </conditionalFormatting>
  <conditionalFormatting sqref="W25">
    <cfRule type="cellIs" dxfId="1014" priority="993" operator="equal">
      <formula>"X"</formula>
    </cfRule>
  </conditionalFormatting>
  <conditionalFormatting sqref="W25">
    <cfRule type="expression" dxfId="1013" priority="991">
      <formula>V25=Y</formula>
    </cfRule>
    <cfRule type="expression" dxfId="1012" priority="992">
      <formula>V25="y"</formula>
    </cfRule>
  </conditionalFormatting>
  <conditionalFormatting sqref="W67">
    <cfRule type="cellIs" dxfId="1011" priority="998" operator="equal">
      <formula>"X"</formula>
    </cfRule>
  </conditionalFormatting>
  <conditionalFormatting sqref="W67">
    <cfRule type="cellIs" dxfId="1010" priority="997" operator="equal">
      <formula>"X"</formula>
    </cfRule>
  </conditionalFormatting>
  <conditionalFormatting sqref="W67">
    <cfRule type="expression" dxfId="1009" priority="995">
      <formula>V67=Y</formula>
    </cfRule>
    <cfRule type="expression" dxfId="1008" priority="996">
      <formula>V67="y"</formula>
    </cfRule>
  </conditionalFormatting>
  <conditionalFormatting sqref="W19">
    <cfRule type="cellIs" dxfId="1007" priority="990" operator="equal">
      <formula>"X"</formula>
    </cfRule>
  </conditionalFormatting>
  <conditionalFormatting sqref="W19">
    <cfRule type="cellIs" dxfId="1006" priority="989" operator="equal">
      <formula>"X"</formula>
    </cfRule>
  </conditionalFormatting>
  <conditionalFormatting sqref="W19">
    <cfRule type="expression" dxfId="1005" priority="987">
      <formula>V19=Y</formula>
    </cfRule>
    <cfRule type="expression" dxfId="1004" priority="988">
      <formula>V19="y"</formula>
    </cfRule>
  </conditionalFormatting>
  <conditionalFormatting sqref="BB25:BB29">
    <cfRule type="cellIs" dxfId="1003" priority="986" operator="equal">
      <formula>"compartir"</formula>
    </cfRule>
  </conditionalFormatting>
  <conditionalFormatting sqref="BB67:BB71">
    <cfRule type="cellIs" dxfId="1002" priority="985" operator="equal">
      <formula>"combatir"</formula>
    </cfRule>
  </conditionalFormatting>
  <conditionalFormatting sqref="BB67:BB71">
    <cfRule type="cellIs" dxfId="1001" priority="984" operator="equal">
      <formula>"compartir"</formula>
    </cfRule>
  </conditionalFormatting>
  <conditionalFormatting sqref="BB73:BB77">
    <cfRule type="cellIs" dxfId="1000" priority="983" operator="equal">
      <formula>"combatir"</formula>
    </cfRule>
  </conditionalFormatting>
  <conditionalFormatting sqref="BB73:BB77">
    <cfRule type="cellIs" dxfId="999" priority="982" operator="equal">
      <formula>"compartir"</formula>
    </cfRule>
  </conditionalFormatting>
  <conditionalFormatting sqref="AD25:AE25 AD27:AE29">
    <cfRule type="cellIs" dxfId="998" priority="981" operator="equal">
      <formula>25</formula>
    </cfRule>
  </conditionalFormatting>
  <conditionalFormatting sqref="AF25:AG29">
    <cfRule type="cellIs" dxfId="997" priority="980" operator="equal">
      <formula>15</formula>
    </cfRule>
  </conditionalFormatting>
  <conditionalFormatting sqref="AD25:AE25 AD27:AE29">
    <cfRule type="expression" dxfId="996" priority="979">
      <formula>AF25=15</formula>
    </cfRule>
  </conditionalFormatting>
  <conditionalFormatting sqref="AF25:AG29">
    <cfRule type="expression" dxfId="995" priority="978">
      <formula>AD25=25</formula>
    </cfRule>
  </conditionalFormatting>
  <conditionalFormatting sqref="AB25:AC25">
    <cfRule type="expression" dxfId="994" priority="965">
      <formula>AB25=10</formula>
    </cfRule>
    <cfRule type="expression" dxfId="993" priority="966">
      <formula>Z25=15</formula>
    </cfRule>
    <cfRule type="expression" dxfId="992" priority="967">
      <formula>X25=25</formula>
    </cfRule>
    <cfRule type="cellIs" dxfId="991" priority="977" operator="equal">
      <formula>25</formula>
    </cfRule>
  </conditionalFormatting>
  <conditionalFormatting sqref="AB25:AC25">
    <cfRule type="expression" dxfId="990" priority="974">
      <formula>AD25=15</formula>
    </cfRule>
    <cfRule type="expression" dxfId="989" priority="975">
      <formula>AF25=10</formula>
    </cfRule>
    <cfRule type="expression" dxfId="988" priority="976">
      <formula>AD25=15</formula>
    </cfRule>
  </conditionalFormatting>
  <conditionalFormatting sqref="X25:Y25">
    <cfRule type="expression" dxfId="987" priority="971">
      <formula>AB25=10</formula>
    </cfRule>
    <cfRule type="expression" dxfId="986" priority="972">
      <formula>X25=25</formula>
    </cfRule>
    <cfRule type="expression" dxfId="985" priority="973">
      <formula>Z25=15</formula>
    </cfRule>
  </conditionalFormatting>
  <conditionalFormatting sqref="Z25:AA25">
    <cfRule type="expression" dxfId="984" priority="968">
      <formula>Z25=15</formula>
    </cfRule>
    <cfRule type="expression" dxfId="983" priority="969">
      <formula>AB25=10</formula>
    </cfRule>
    <cfRule type="expression" dxfId="982" priority="970">
      <formula>X25=25</formula>
    </cfRule>
  </conditionalFormatting>
  <conditionalFormatting sqref="AB26:AC29">
    <cfRule type="expression" dxfId="981" priority="952">
      <formula>AB26=10</formula>
    </cfRule>
    <cfRule type="expression" dxfId="980" priority="953">
      <formula>Z26=15</formula>
    </cfRule>
    <cfRule type="expression" dxfId="979" priority="954">
      <formula>X26=25</formula>
    </cfRule>
    <cfRule type="cellIs" dxfId="978" priority="964" operator="equal">
      <formula>25</formula>
    </cfRule>
  </conditionalFormatting>
  <conditionalFormatting sqref="AB26:AC29">
    <cfRule type="expression" dxfId="977" priority="961">
      <formula>AD26=15</formula>
    </cfRule>
    <cfRule type="expression" dxfId="976" priority="962">
      <formula>AF26=10</formula>
    </cfRule>
    <cfRule type="expression" dxfId="975" priority="963">
      <formula>AD26=15</formula>
    </cfRule>
  </conditionalFormatting>
  <conditionalFormatting sqref="X26:Y29">
    <cfRule type="expression" dxfId="974" priority="958">
      <formula>AB26=10</formula>
    </cfRule>
    <cfRule type="expression" dxfId="973" priority="959">
      <formula>X26=25</formula>
    </cfRule>
    <cfRule type="expression" dxfId="972" priority="960">
      <formula>Z26=15</formula>
    </cfRule>
  </conditionalFormatting>
  <conditionalFormatting sqref="Z26:AA29">
    <cfRule type="expression" dxfId="971" priority="955">
      <formula>Z26=15</formula>
    </cfRule>
    <cfRule type="expression" dxfId="970" priority="956">
      <formula>AB26=10</formula>
    </cfRule>
    <cfRule type="expression" dxfId="969" priority="957">
      <formula>X26=25</formula>
    </cfRule>
  </conditionalFormatting>
  <conditionalFormatting sqref="AD67:AE71">
    <cfRule type="cellIs" dxfId="968" priority="951" operator="equal">
      <formula>25</formula>
    </cfRule>
  </conditionalFormatting>
  <conditionalFormatting sqref="AF67:AG71">
    <cfRule type="cellIs" dxfId="967" priority="950" operator="equal">
      <formula>15</formula>
    </cfRule>
  </conditionalFormatting>
  <conditionalFormatting sqref="AD67:AE71">
    <cfRule type="expression" dxfId="966" priority="949">
      <formula>AF67=15</formula>
    </cfRule>
  </conditionalFormatting>
  <conditionalFormatting sqref="AF67:AG71">
    <cfRule type="expression" dxfId="965" priority="948">
      <formula>AD67=25</formula>
    </cfRule>
  </conditionalFormatting>
  <conditionalFormatting sqref="AB67:AC67">
    <cfRule type="expression" dxfId="964" priority="935">
      <formula>AB67=10</formula>
    </cfRule>
    <cfRule type="expression" dxfId="963" priority="936">
      <formula>Z67=15</formula>
    </cfRule>
    <cfRule type="expression" dxfId="962" priority="937">
      <formula>X67=25</formula>
    </cfRule>
    <cfRule type="cellIs" dxfId="961" priority="947" operator="equal">
      <formula>25</formula>
    </cfRule>
  </conditionalFormatting>
  <conditionalFormatting sqref="AB67:AC67">
    <cfRule type="expression" dxfId="960" priority="944">
      <formula>AD67=15</formula>
    </cfRule>
    <cfRule type="expression" dxfId="959" priority="945">
      <formula>AF67=10</formula>
    </cfRule>
    <cfRule type="expression" dxfId="958" priority="946">
      <formula>AD67=15</formula>
    </cfRule>
  </conditionalFormatting>
  <conditionalFormatting sqref="X67:Y67">
    <cfRule type="expression" dxfId="957" priority="941">
      <formula>AB67=10</formula>
    </cfRule>
    <cfRule type="expression" dxfId="956" priority="942">
      <formula>X67=25</formula>
    </cfRule>
    <cfRule type="expression" dxfId="955" priority="943">
      <formula>Z67=15</formula>
    </cfRule>
  </conditionalFormatting>
  <conditionalFormatting sqref="Z67:AA67">
    <cfRule type="expression" dxfId="954" priority="938">
      <formula>Z67=15</formula>
    </cfRule>
    <cfRule type="expression" dxfId="953" priority="939">
      <formula>AB67=10</formula>
    </cfRule>
    <cfRule type="expression" dxfId="952" priority="940">
      <formula>X67=25</formula>
    </cfRule>
  </conditionalFormatting>
  <conditionalFormatting sqref="AB68:AC71">
    <cfRule type="expression" dxfId="951" priority="922">
      <formula>AB68=10</formula>
    </cfRule>
    <cfRule type="expression" dxfId="950" priority="923">
      <formula>Z68=15</formula>
    </cfRule>
    <cfRule type="expression" dxfId="949" priority="924">
      <formula>X68=25</formula>
    </cfRule>
    <cfRule type="cellIs" dxfId="948" priority="934" operator="equal">
      <formula>25</formula>
    </cfRule>
  </conditionalFormatting>
  <conditionalFormatting sqref="AB68:AC71">
    <cfRule type="expression" dxfId="947" priority="931">
      <formula>AD68=15</formula>
    </cfRule>
    <cfRule type="expression" dxfId="946" priority="932">
      <formula>AF68=10</formula>
    </cfRule>
    <cfRule type="expression" dxfId="945" priority="933">
      <formula>AD68=15</formula>
    </cfRule>
  </conditionalFormatting>
  <conditionalFormatting sqref="X68:Y71">
    <cfRule type="expression" dxfId="944" priority="928">
      <formula>AB68=10</formula>
    </cfRule>
    <cfRule type="expression" dxfId="943" priority="929">
      <formula>X68=25</formula>
    </cfRule>
    <cfRule type="expression" dxfId="942" priority="930">
      <formula>Z68=15</formula>
    </cfRule>
  </conditionalFormatting>
  <conditionalFormatting sqref="Z68:AA71">
    <cfRule type="expression" dxfId="941" priority="925">
      <formula>Z68=15</formula>
    </cfRule>
    <cfRule type="expression" dxfId="940" priority="926">
      <formula>AB68=10</formula>
    </cfRule>
    <cfRule type="expression" dxfId="939" priority="927">
      <formula>X68=25</formula>
    </cfRule>
  </conditionalFormatting>
  <conditionalFormatting sqref="AD73:AE77">
    <cfRule type="cellIs" dxfId="938" priority="921" operator="equal">
      <formula>25</formula>
    </cfRule>
  </conditionalFormatting>
  <conditionalFormatting sqref="AF73:AG77">
    <cfRule type="cellIs" dxfId="937" priority="920" operator="equal">
      <formula>15</formula>
    </cfRule>
  </conditionalFormatting>
  <conditionalFormatting sqref="AD73:AE77">
    <cfRule type="expression" dxfId="936" priority="919">
      <formula>AF73=15</formula>
    </cfRule>
  </conditionalFormatting>
  <conditionalFormatting sqref="AF73:AG77">
    <cfRule type="expression" dxfId="935" priority="918">
      <formula>AD73=25</formula>
    </cfRule>
  </conditionalFormatting>
  <conditionalFormatting sqref="AB73:AC73">
    <cfRule type="expression" dxfId="934" priority="905">
      <formula>AB73=10</formula>
    </cfRule>
    <cfRule type="expression" dxfId="933" priority="906">
      <formula>Z73=15</formula>
    </cfRule>
    <cfRule type="expression" dxfId="932" priority="907">
      <formula>X73=25</formula>
    </cfRule>
    <cfRule type="cellIs" dxfId="931" priority="917" operator="equal">
      <formula>25</formula>
    </cfRule>
  </conditionalFormatting>
  <conditionalFormatting sqref="AB73:AC73">
    <cfRule type="expression" dxfId="930" priority="914">
      <formula>AD73=15</formula>
    </cfRule>
    <cfRule type="expression" dxfId="929" priority="915">
      <formula>AF73=10</formula>
    </cfRule>
    <cfRule type="expression" dxfId="928" priority="916">
      <formula>AD73=15</formula>
    </cfRule>
  </conditionalFormatting>
  <conditionalFormatting sqref="X73:Y73">
    <cfRule type="expression" dxfId="927" priority="911">
      <formula>AB73=10</formula>
    </cfRule>
    <cfRule type="expression" dxfId="926" priority="912">
      <formula>X73=25</formula>
    </cfRule>
    <cfRule type="expression" dxfId="925" priority="913">
      <formula>Z73=15</formula>
    </cfRule>
  </conditionalFormatting>
  <conditionalFormatting sqref="Z73:AA73">
    <cfRule type="expression" dxfId="924" priority="908">
      <formula>Z73=15</formula>
    </cfRule>
    <cfRule type="expression" dxfId="923" priority="909">
      <formula>AB73=10</formula>
    </cfRule>
    <cfRule type="expression" dxfId="922" priority="910">
      <formula>X73=25</formula>
    </cfRule>
  </conditionalFormatting>
  <conditionalFormatting sqref="AB74:AC77">
    <cfRule type="expression" dxfId="921" priority="892">
      <formula>AB74=10</formula>
    </cfRule>
    <cfRule type="expression" dxfId="920" priority="893">
      <formula>Z74=15</formula>
    </cfRule>
    <cfRule type="expression" dxfId="919" priority="894">
      <formula>X74=25</formula>
    </cfRule>
    <cfRule type="cellIs" dxfId="918" priority="904" operator="equal">
      <formula>25</formula>
    </cfRule>
  </conditionalFormatting>
  <conditionalFormatting sqref="AB74:AC77">
    <cfRule type="expression" dxfId="917" priority="901">
      <formula>AD74=15</formula>
    </cfRule>
    <cfRule type="expression" dxfId="916" priority="902">
      <formula>AF74=10</formula>
    </cfRule>
    <cfRule type="expression" dxfId="915" priority="903">
      <formula>AD74=15</formula>
    </cfRule>
  </conditionalFormatting>
  <conditionalFormatting sqref="X74:Y77">
    <cfRule type="expression" dxfId="914" priority="898">
      <formula>AB74=10</formula>
    </cfRule>
    <cfRule type="expression" dxfId="913" priority="899">
      <formula>X74=25</formula>
    </cfRule>
    <cfRule type="expression" dxfId="912" priority="900">
      <formula>Z74=15</formula>
    </cfRule>
  </conditionalFormatting>
  <conditionalFormatting sqref="Z74:AA77">
    <cfRule type="expression" dxfId="911" priority="895">
      <formula>Z74=15</formula>
    </cfRule>
    <cfRule type="expression" dxfId="910" priority="896">
      <formula>AB74=10</formula>
    </cfRule>
    <cfRule type="expression" dxfId="909" priority="897">
      <formula>X74=25</formula>
    </cfRule>
  </conditionalFormatting>
  <conditionalFormatting sqref="AD26:AE26">
    <cfRule type="expression" dxfId="908" priority="885">
      <formula>AD26=10</formula>
    </cfRule>
    <cfRule type="expression" dxfId="907" priority="886">
      <formula>AB26=15</formula>
    </cfRule>
    <cfRule type="expression" dxfId="906" priority="887">
      <formula>Z26=25</formula>
    </cfRule>
    <cfRule type="cellIs" dxfId="905" priority="891" operator="equal">
      <formula>25</formula>
    </cfRule>
  </conditionalFormatting>
  <conditionalFormatting sqref="AD26:AE26">
    <cfRule type="expression" dxfId="904" priority="888">
      <formula>AF26=15</formula>
    </cfRule>
    <cfRule type="expression" dxfId="903" priority="889">
      <formula>AH26=10</formula>
    </cfRule>
    <cfRule type="expression" dxfId="902" priority="890">
      <formula>AF26=15</formula>
    </cfRule>
  </conditionalFormatting>
  <conditionalFormatting sqref="V31:V35">
    <cfRule type="cellIs" dxfId="901" priority="884" operator="equal">
      <formula>"X"</formula>
    </cfRule>
  </conditionalFormatting>
  <conditionalFormatting sqref="AK31:AL35">
    <cfRule type="cellIs" dxfId="900" priority="882" operator="equal">
      <formula>"NO"</formula>
    </cfRule>
    <cfRule type="cellIs" dxfId="899" priority="883" operator="equal">
      <formula>"SI"</formula>
    </cfRule>
  </conditionalFormatting>
  <conditionalFormatting sqref="AM31:AN35">
    <cfRule type="cellIs" dxfId="898" priority="880" operator="equal">
      <formula>"ALE"</formula>
    </cfRule>
    <cfRule type="cellIs" dxfId="897" priority="881" operator="equal">
      <formula>"CON"</formula>
    </cfRule>
  </conditionalFormatting>
  <conditionalFormatting sqref="AD31:AE35">
    <cfRule type="cellIs" dxfId="896" priority="879" operator="equal">
      <formula>25</formula>
    </cfRule>
  </conditionalFormatting>
  <conditionalFormatting sqref="AF31:AG35">
    <cfRule type="cellIs" dxfId="895" priority="878" operator="equal">
      <formula>15</formula>
    </cfRule>
  </conditionalFormatting>
  <conditionalFormatting sqref="CA31:CP35">
    <cfRule type="cellIs" dxfId="894" priority="876" operator="equal">
      <formula>"NO"</formula>
    </cfRule>
    <cfRule type="cellIs" dxfId="893" priority="877" operator="equal">
      <formula>"SI"</formula>
    </cfRule>
  </conditionalFormatting>
  <conditionalFormatting sqref="DA31:DP35">
    <cfRule type="cellIs" dxfId="892" priority="874" operator="equal">
      <formula>"NO"</formula>
    </cfRule>
    <cfRule type="cellIs" dxfId="891" priority="875" operator="equal">
      <formula>"SI"</formula>
    </cfRule>
  </conditionalFormatting>
  <conditionalFormatting sqref="V31:V35">
    <cfRule type="cellIs" dxfId="890" priority="826" operator="equal">
      <formula>"Y"</formula>
    </cfRule>
  </conditionalFormatting>
  <conditionalFormatting sqref="AI31:AI35">
    <cfRule type="cellIs" dxfId="889" priority="870" operator="equal">
      <formula>0</formula>
    </cfRule>
    <cfRule type="cellIs" dxfId="888" priority="871" operator="between">
      <formula>"0.1"</formula>
      <formula>100</formula>
    </cfRule>
    <cfRule type="cellIs" dxfId="887" priority="872" operator="between">
      <formula>0</formula>
      <formula>100</formula>
    </cfRule>
    <cfRule type="cellIs" dxfId="886" priority="873" operator="between">
      <formula>0</formula>
      <formula>100</formula>
    </cfRule>
  </conditionalFormatting>
  <conditionalFormatting sqref="BB31">
    <cfRule type="cellIs" dxfId="885" priority="869" stopIfTrue="1" operator="equal">
      <formula>"SI"</formula>
    </cfRule>
  </conditionalFormatting>
  <conditionalFormatting sqref="AI31:AI35">
    <cfRule type="cellIs" dxfId="884" priority="868" operator="equal">
      <formula>0.58</formula>
    </cfRule>
  </conditionalFormatting>
  <conditionalFormatting sqref="AY31:AY35">
    <cfRule type="expression" dxfId="883" priority="842">
      <formula>"&lt;,2"</formula>
    </cfRule>
  </conditionalFormatting>
  <conditionalFormatting sqref="AW31:AW35">
    <cfRule type="expression" dxfId="882" priority="841">
      <formula>"&lt;,2"</formula>
    </cfRule>
  </conditionalFormatting>
  <conditionalFormatting sqref="BA31">
    <cfRule type="expression" dxfId="881" priority="843">
      <formula>$BD31=25</formula>
    </cfRule>
    <cfRule type="expression" dxfId="880" priority="844">
      <formula>$BD31=24</formula>
    </cfRule>
    <cfRule type="expression" dxfId="879" priority="845">
      <formula>$BD31=23</formula>
    </cfRule>
    <cfRule type="expression" dxfId="878" priority="846">
      <formula>$BD31=22</formula>
    </cfRule>
    <cfRule type="expression" dxfId="877" priority="847">
      <formula>$BD31=21</formula>
    </cfRule>
    <cfRule type="expression" dxfId="876" priority="848">
      <formula>$BD31=20</formula>
    </cfRule>
    <cfRule type="expression" dxfId="875" priority="849">
      <formula>$BD31=19</formula>
    </cfRule>
    <cfRule type="expression" dxfId="874" priority="850">
      <formula>$BD31=18</formula>
    </cfRule>
    <cfRule type="expression" dxfId="873" priority="851">
      <formula>$BD31=17</formula>
    </cfRule>
    <cfRule type="expression" dxfId="872" priority="852">
      <formula>$BD31=16</formula>
    </cfRule>
    <cfRule type="expression" dxfId="871" priority="853">
      <formula>$BD31=15</formula>
    </cfRule>
    <cfRule type="expression" dxfId="870" priority="854">
      <formula>$BD31=14</formula>
    </cfRule>
    <cfRule type="expression" dxfId="869" priority="855">
      <formula>$BD31=13</formula>
    </cfRule>
    <cfRule type="expression" dxfId="868" priority="856">
      <formula>$BD31=12</formula>
    </cfRule>
    <cfRule type="expression" dxfId="867" priority="857">
      <formula>$BD31=11</formula>
    </cfRule>
    <cfRule type="expression" dxfId="866" priority="858">
      <formula>$BD31=10</formula>
    </cfRule>
    <cfRule type="expression" dxfId="865" priority="859">
      <formula>$BD31=9</formula>
    </cfRule>
    <cfRule type="expression" dxfId="864" priority="860">
      <formula>$BD31=8</formula>
    </cfRule>
    <cfRule type="expression" dxfId="863" priority="861">
      <formula>$BD31=7</formula>
    </cfRule>
    <cfRule type="expression" dxfId="862" priority="862">
      <formula>$BD31=6</formula>
    </cfRule>
    <cfRule type="expression" dxfId="861" priority="863">
      <formula>$BD31=5</formula>
    </cfRule>
    <cfRule type="expression" dxfId="860" priority="864">
      <formula>$BD31=4</formula>
    </cfRule>
    <cfRule type="expression" dxfId="859" priority="865">
      <formula>$BD31=3</formula>
    </cfRule>
    <cfRule type="expression" dxfId="858" priority="866">
      <formula>$BD31=2</formula>
    </cfRule>
    <cfRule type="expression" dxfId="857" priority="867">
      <formula>$BD31=1</formula>
    </cfRule>
  </conditionalFormatting>
  <conditionalFormatting sqref="AX31:AX35">
    <cfRule type="beginsWith" dxfId="856" priority="836" operator="beginsWith" text="MUY ALTA">
      <formula>LEFT(AX31,LEN("MUY ALTA"))="MUY ALTA"</formula>
    </cfRule>
    <cfRule type="beginsWith" dxfId="855" priority="837" operator="beginsWith" text="ALTA">
      <formula>LEFT(AX31,LEN("ALTA"))="ALTA"</formula>
    </cfRule>
    <cfRule type="beginsWith" dxfId="854" priority="838" operator="beginsWith" text="MEDIA">
      <formula>LEFT(AX31,LEN("MEDIA"))="MEDIA"</formula>
    </cfRule>
    <cfRule type="beginsWith" dxfId="853" priority="839" operator="beginsWith" text="BAJA">
      <formula>LEFT(AX31,LEN("BAJA"))="BAJA"</formula>
    </cfRule>
    <cfRule type="beginsWith" dxfId="852" priority="840" operator="beginsWith" text="MUY BAJA">
      <formula>LEFT(AX31,LEN("MUY BAJA"))="MUY BAJA"</formula>
    </cfRule>
  </conditionalFormatting>
  <conditionalFormatting sqref="AZ31:AZ35">
    <cfRule type="beginsWith" dxfId="851" priority="831" operator="beginsWith" text="MUY ALTA">
      <formula>LEFT(AZ31,LEN("MUY ALTA"))="MUY ALTA"</formula>
    </cfRule>
    <cfRule type="beginsWith" dxfId="850" priority="832" operator="beginsWith" text="ALTA">
      <formula>LEFT(AZ31,LEN("ALTA"))="ALTA"</formula>
    </cfRule>
    <cfRule type="beginsWith" dxfId="849" priority="833" operator="beginsWith" text="MEDIA">
      <formula>LEFT(AZ31,LEN("MEDIA"))="MEDIA"</formula>
    </cfRule>
    <cfRule type="beginsWith" dxfId="848" priority="834" operator="beginsWith" text="BAJA">
      <formula>LEFT(AZ31,LEN("BAJA"))="BAJA"</formula>
    </cfRule>
    <cfRule type="beginsWith" dxfId="847" priority="835" operator="beginsWith" text="MUY BAJA">
      <formula>LEFT(AZ31,LEN("MUY BAJA"))="MUY BAJA"</formula>
    </cfRule>
  </conditionalFormatting>
  <conditionalFormatting sqref="AO31:AP35">
    <cfRule type="cellIs" dxfId="846" priority="830" operator="equal">
      <formula>"NO"</formula>
    </cfRule>
  </conditionalFormatting>
  <conditionalFormatting sqref="BB31:BB35">
    <cfRule type="cellIs" dxfId="845" priority="827" operator="equal">
      <formula>"Evitar"</formula>
    </cfRule>
    <cfRule type="cellIs" dxfId="844" priority="828" operator="equal">
      <formula>"Aceptar"</formula>
    </cfRule>
    <cfRule type="cellIs" dxfId="843" priority="829" operator="equal">
      <formula>"Reducir"</formula>
    </cfRule>
  </conditionalFormatting>
  <conditionalFormatting sqref="CW31:CZ35">
    <cfRule type="cellIs" dxfId="842" priority="824" operator="equal">
      <formula>"NO"</formula>
    </cfRule>
    <cfRule type="cellIs" dxfId="841" priority="825" operator="equal">
      <formula>"SI"</formula>
    </cfRule>
  </conditionalFormatting>
  <conditionalFormatting sqref="S31">
    <cfRule type="expression" dxfId="840" priority="799">
      <formula>$T31=25</formula>
    </cfRule>
    <cfRule type="expression" dxfId="839" priority="800">
      <formula>$T31=24</formula>
    </cfRule>
    <cfRule type="expression" dxfId="838" priority="801">
      <formula>$T31=23</formula>
    </cfRule>
    <cfRule type="expression" dxfId="837" priority="802">
      <formula>$T31=22</formula>
    </cfRule>
    <cfRule type="expression" dxfId="836" priority="803">
      <formula>$T31=21</formula>
    </cfRule>
    <cfRule type="expression" dxfId="835" priority="804">
      <formula>$T31=20</formula>
    </cfRule>
    <cfRule type="expression" dxfId="834" priority="805">
      <formula>$T31=19</formula>
    </cfRule>
    <cfRule type="expression" dxfId="833" priority="806">
      <formula>$T31=18</formula>
    </cfRule>
    <cfRule type="expression" dxfId="832" priority="807">
      <formula>$T31=17</formula>
    </cfRule>
    <cfRule type="expression" dxfId="831" priority="808">
      <formula>$T31=16</formula>
    </cfRule>
    <cfRule type="expression" dxfId="830" priority="809">
      <formula>$T31=15</formula>
    </cfRule>
    <cfRule type="expression" dxfId="829" priority="810">
      <formula>$T31=14</formula>
    </cfRule>
    <cfRule type="expression" dxfId="828" priority="811">
      <formula>$T31=13</formula>
    </cfRule>
    <cfRule type="expression" dxfId="827" priority="812">
      <formula>$T31=12</formula>
    </cfRule>
    <cfRule type="expression" dxfId="826" priority="813">
      <formula>$T31=11</formula>
    </cfRule>
    <cfRule type="expression" dxfId="825" priority="814">
      <formula>$T31=10</formula>
    </cfRule>
    <cfRule type="expression" dxfId="824" priority="815">
      <formula>$T31=9</formula>
    </cfRule>
    <cfRule type="expression" dxfId="823" priority="816">
      <formula>$T31=8</formula>
    </cfRule>
    <cfRule type="expression" dxfId="822" priority="817">
      <formula>$T31=7</formula>
    </cfRule>
    <cfRule type="expression" dxfId="821" priority="818">
      <formula>$T31=6</formula>
    </cfRule>
    <cfRule type="expression" dxfId="820" priority="819">
      <formula>$T31=5</formula>
    </cfRule>
    <cfRule type="expression" dxfId="819" priority="820">
      <formula>$T31=4</formula>
    </cfRule>
    <cfRule type="expression" dxfId="818" priority="821">
      <formula>$T31=3</formula>
    </cfRule>
    <cfRule type="expression" dxfId="817" priority="822">
      <formula>$T31=2</formula>
    </cfRule>
    <cfRule type="expression" dxfId="816" priority="823">
      <formula>$T31=1</formula>
    </cfRule>
  </conditionalFormatting>
  <conditionalFormatting sqref="Q31:Q35">
    <cfRule type="expression" dxfId="815" priority="798">
      <formula>"&lt;,2"</formula>
    </cfRule>
  </conditionalFormatting>
  <conditionalFormatting sqref="R31:R35">
    <cfRule type="cellIs" dxfId="814" priority="790" operator="equal">
      <formula>20</formula>
    </cfRule>
    <cfRule type="cellIs" dxfId="813" priority="791" operator="equal">
      <formula>10</formula>
    </cfRule>
    <cfRule type="cellIs" dxfId="812" priority="792" operator="equal">
      <formula>5</formula>
    </cfRule>
    <cfRule type="cellIs" dxfId="811" priority="793" operator="equal">
      <formula>1</formula>
    </cfRule>
    <cfRule type="cellIs" dxfId="810" priority="794" operator="equal">
      <formula>0.8</formula>
    </cfRule>
    <cfRule type="cellIs" dxfId="809" priority="795" operator="equal">
      <formula>0.6</formula>
    </cfRule>
    <cfRule type="cellIs" dxfId="808" priority="796" operator="equal">
      <formula>0.4</formula>
    </cfRule>
    <cfRule type="cellIs" dxfId="807" priority="797" operator="equal">
      <formula>20%</formula>
    </cfRule>
  </conditionalFormatting>
  <conditionalFormatting sqref="P31:P35">
    <cfRule type="cellIs" dxfId="806" priority="789" operator="equal">
      <formula>0.2</formula>
    </cfRule>
  </conditionalFormatting>
  <conditionalFormatting sqref="O31:O35">
    <cfRule type="beginsWith" priority="777" operator="beginsWith" text="La actividad que conlleva el riesgo se ejecuta como máximos 2 veces por año">
      <formula>LEFT(O31,LEN("La actividad que conlleva el riesgo se ejecuta como máximos 2 veces por año"))="La actividad que conlleva el riesgo se ejecuta como máximos 2 veces por año"</formula>
    </cfRule>
    <cfRule type="cellIs" dxfId="805" priority="778" operator="equal">
      <formula>"La actividad que conlleva el riesgo se ejecuta como máximos 2 veces por año"</formula>
    </cfRule>
    <cfRule type="cellIs" dxfId="804" priority="779" operator="equal">
      <formula>"La actividad que conlleva el riesgo se ejecuta como máximos 2 veces por año "</formula>
    </cfRule>
    <cfRule type="containsText" dxfId="803" priority="780" operator="containsText" text="La actividad que conlleva el riesgo se ejecuta como máximos 2 veces por año">
      <formula>NOT(ISERROR(SEARCH("La actividad que conlleva el riesgo se ejecuta como máximos 2 veces por año",O31)))</formula>
    </cfRule>
    <cfRule type="cellIs" dxfId="802" priority="781" operator="equal">
      <formula>"La actividad que conlleva el riesgo se ejecuta como máximos 2 veces por año"</formula>
    </cfRule>
    <cfRule type="cellIs" dxfId="801" priority="782" operator="equal">
      <formula>"La actividad que conlleva el riesgo se ejecuta como máximos 2 veces por año"</formula>
    </cfRule>
  </conditionalFormatting>
  <conditionalFormatting sqref="AD31:AE35">
    <cfRule type="expression" dxfId="800" priority="776">
      <formula>AF31=15</formula>
    </cfRule>
  </conditionalFormatting>
  <conditionalFormatting sqref="AF31:AG35">
    <cfRule type="expression" dxfId="799" priority="775">
      <formula>AD31=25</formula>
    </cfRule>
  </conditionalFormatting>
  <conditionalFormatting sqref="AB31:AC31">
    <cfRule type="expression" dxfId="798" priority="762">
      <formula>AB31=10</formula>
    </cfRule>
    <cfRule type="expression" dxfId="797" priority="763">
      <formula>Z31=15</formula>
    </cfRule>
    <cfRule type="expression" dxfId="796" priority="764">
      <formula>X31=25</formula>
    </cfRule>
    <cfRule type="cellIs" dxfId="795" priority="774" operator="equal">
      <formula>25</formula>
    </cfRule>
  </conditionalFormatting>
  <conditionalFormatting sqref="AB31:AC31">
    <cfRule type="expression" dxfId="794" priority="771">
      <formula>AD31=15</formula>
    </cfRule>
    <cfRule type="expression" dxfId="793" priority="772">
      <formula>AF31=10</formula>
    </cfRule>
    <cfRule type="expression" dxfId="792" priority="773">
      <formula>AD31=15</formula>
    </cfRule>
  </conditionalFormatting>
  <conditionalFormatting sqref="X31:Y31">
    <cfRule type="expression" dxfId="791" priority="768">
      <formula>AB31=10</formula>
    </cfRule>
    <cfRule type="expression" dxfId="790" priority="769">
      <formula>X31=25</formula>
    </cfRule>
    <cfRule type="expression" dxfId="789" priority="770">
      <formula>Z31=15</formula>
    </cfRule>
  </conditionalFormatting>
  <conditionalFormatting sqref="Z31:AA31">
    <cfRule type="expression" dxfId="788" priority="765">
      <formula>Z31=15</formula>
    </cfRule>
    <cfRule type="expression" dxfId="787" priority="766">
      <formula>AB31=10</formula>
    </cfRule>
    <cfRule type="expression" dxfId="786" priority="767">
      <formula>X31=25</formula>
    </cfRule>
  </conditionalFormatting>
  <conditionalFormatting sqref="AB32:AC35">
    <cfRule type="expression" dxfId="785" priority="749">
      <formula>AB32=10</formula>
    </cfRule>
    <cfRule type="expression" dxfId="784" priority="750">
      <formula>Z32=15</formula>
    </cfRule>
    <cfRule type="expression" dxfId="783" priority="751">
      <formula>X32=25</formula>
    </cfRule>
    <cfRule type="cellIs" dxfId="782" priority="761" operator="equal">
      <formula>25</formula>
    </cfRule>
  </conditionalFormatting>
  <conditionalFormatting sqref="AB32:AC35">
    <cfRule type="expression" dxfId="781" priority="758">
      <formula>AD32=15</formula>
    </cfRule>
    <cfRule type="expression" dxfId="780" priority="759">
      <formula>AF32=10</formula>
    </cfRule>
    <cfRule type="expression" dxfId="779" priority="760">
      <formula>AD32=15</formula>
    </cfRule>
  </conditionalFormatting>
  <conditionalFormatting sqref="X32:Y35">
    <cfRule type="expression" dxfId="778" priority="755">
      <formula>AB32=10</formula>
    </cfRule>
    <cfRule type="expression" dxfId="777" priority="756">
      <formula>X32=25</formula>
    </cfRule>
    <cfRule type="expression" dxfId="776" priority="757">
      <formula>Z32=15</formula>
    </cfRule>
  </conditionalFormatting>
  <conditionalFormatting sqref="Z32:AA35">
    <cfRule type="expression" dxfId="775" priority="752">
      <formula>Z32=15</formula>
    </cfRule>
    <cfRule type="expression" dxfId="774" priority="753">
      <formula>AB32=10</formula>
    </cfRule>
    <cfRule type="expression" dxfId="773" priority="754">
      <formula>X32=25</formula>
    </cfRule>
  </conditionalFormatting>
  <conditionalFormatting sqref="V31:V35">
    <cfRule type="expression" dxfId="772" priority="748">
      <formula>W31="X"</formula>
    </cfRule>
  </conditionalFormatting>
  <conditionalFormatting sqref="AJ31">
    <cfRule type="cellIs" dxfId="771" priority="745" operator="equal">
      <formula>0.6</formula>
    </cfRule>
    <cfRule type="cellIs" dxfId="770" priority="746" operator="equal">
      <formula>1</formula>
    </cfRule>
    <cfRule type="cellIs" dxfId="769" priority="747" operator="equal">
      <formula>0.8</formula>
    </cfRule>
  </conditionalFormatting>
  <conditionalFormatting sqref="BB31:BB35">
    <cfRule type="cellIs" dxfId="768" priority="744" operator="equal">
      <formula>"compartir"</formula>
    </cfRule>
  </conditionalFormatting>
  <conditionalFormatting sqref="W31">
    <cfRule type="cellIs" dxfId="767" priority="743" operator="equal">
      <formula>"X"</formula>
    </cfRule>
  </conditionalFormatting>
  <conditionalFormatting sqref="W31">
    <cfRule type="cellIs" dxfId="766" priority="742" operator="equal">
      <formula>"X"</formula>
    </cfRule>
  </conditionalFormatting>
  <conditionalFormatting sqref="W31">
    <cfRule type="expression" dxfId="765" priority="740">
      <formula>V31=Y</formula>
    </cfRule>
    <cfRule type="expression" dxfId="764" priority="741">
      <formula>V31="y"</formula>
    </cfRule>
  </conditionalFormatting>
  <conditionalFormatting sqref="V37:V41">
    <cfRule type="cellIs" dxfId="763" priority="739" operator="equal">
      <formula>"X"</formula>
    </cfRule>
  </conditionalFormatting>
  <conditionalFormatting sqref="AK37:AL41">
    <cfRule type="cellIs" dxfId="762" priority="737" operator="equal">
      <formula>"NO"</formula>
    </cfRule>
    <cfRule type="cellIs" dxfId="761" priority="738" operator="equal">
      <formula>"SI"</formula>
    </cfRule>
  </conditionalFormatting>
  <conditionalFormatting sqref="AM37:AN41">
    <cfRule type="cellIs" dxfId="760" priority="735" operator="equal">
      <formula>"ALE"</formula>
    </cfRule>
    <cfRule type="cellIs" dxfId="759" priority="736" operator="equal">
      <formula>"CON"</formula>
    </cfRule>
  </conditionalFormatting>
  <conditionalFormatting sqref="CA37:CP41">
    <cfRule type="cellIs" dxfId="758" priority="733" operator="equal">
      <formula>"NO"</formula>
    </cfRule>
    <cfRule type="cellIs" dxfId="757" priority="734" operator="equal">
      <formula>"SI"</formula>
    </cfRule>
  </conditionalFormatting>
  <conditionalFormatting sqref="DA37:DP41">
    <cfRule type="cellIs" dxfId="756" priority="731" operator="equal">
      <formula>"NO"</formula>
    </cfRule>
    <cfRule type="cellIs" dxfId="755" priority="732" operator="equal">
      <formula>"SI"</formula>
    </cfRule>
  </conditionalFormatting>
  <conditionalFormatting sqref="V37:V41">
    <cfRule type="cellIs" dxfId="754" priority="683" operator="equal">
      <formula>"Y"</formula>
    </cfRule>
  </conditionalFormatting>
  <conditionalFormatting sqref="AI37:AI41">
    <cfRule type="cellIs" dxfId="753" priority="727" operator="equal">
      <formula>0</formula>
    </cfRule>
    <cfRule type="cellIs" dxfId="752" priority="728" operator="between">
      <formula>"0.1"</formula>
      <formula>100</formula>
    </cfRule>
    <cfRule type="cellIs" dxfId="751" priority="729" operator="between">
      <formula>0</formula>
      <formula>100</formula>
    </cfRule>
    <cfRule type="cellIs" dxfId="750" priority="730" operator="between">
      <formula>0</formula>
      <formula>100</formula>
    </cfRule>
  </conditionalFormatting>
  <conditionalFormatting sqref="BB37">
    <cfRule type="cellIs" dxfId="749" priority="726" stopIfTrue="1" operator="equal">
      <formula>"SI"</formula>
    </cfRule>
  </conditionalFormatting>
  <conditionalFormatting sqref="AI37:AI41">
    <cfRule type="cellIs" dxfId="748" priority="725" operator="equal">
      <formula>0.58</formula>
    </cfRule>
  </conditionalFormatting>
  <conditionalFormatting sqref="AY37:AY41">
    <cfRule type="expression" dxfId="747" priority="699">
      <formula>"&lt;,2"</formula>
    </cfRule>
  </conditionalFormatting>
  <conditionalFormatting sqref="AW37:AW41">
    <cfRule type="expression" dxfId="746" priority="698">
      <formula>"&lt;,2"</formula>
    </cfRule>
  </conditionalFormatting>
  <conditionalFormatting sqref="BA37">
    <cfRule type="expression" dxfId="745" priority="700">
      <formula>$BD37=25</formula>
    </cfRule>
    <cfRule type="expression" dxfId="744" priority="701">
      <formula>$BD37=24</formula>
    </cfRule>
    <cfRule type="expression" dxfId="743" priority="702">
      <formula>$BD37=23</formula>
    </cfRule>
    <cfRule type="expression" dxfId="742" priority="703">
      <formula>$BD37=22</formula>
    </cfRule>
    <cfRule type="expression" dxfId="741" priority="704">
      <formula>$BD37=21</formula>
    </cfRule>
    <cfRule type="expression" dxfId="740" priority="705">
      <formula>$BD37=20</formula>
    </cfRule>
    <cfRule type="expression" dxfId="739" priority="706">
      <formula>$BD37=19</formula>
    </cfRule>
    <cfRule type="expression" dxfId="738" priority="707">
      <formula>$BD37=18</formula>
    </cfRule>
    <cfRule type="expression" dxfId="737" priority="708">
      <formula>$BD37=17</formula>
    </cfRule>
    <cfRule type="expression" dxfId="736" priority="709">
      <formula>$BD37=16</formula>
    </cfRule>
    <cfRule type="expression" dxfId="735" priority="710">
      <formula>$BD37=15</formula>
    </cfRule>
    <cfRule type="expression" dxfId="734" priority="711">
      <formula>$BD37=14</formula>
    </cfRule>
    <cfRule type="expression" dxfId="733" priority="712">
      <formula>$BD37=13</formula>
    </cfRule>
    <cfRule type="expression" dxfId="732" priority="713">
      <formula>$BD37=12</formula>
    </cfRule>
    <cfRule type="expression" dxfId="731" priority="714">
      <formula>$BD37=11</formula>
    </cfRule>
    <cfRule type="expression" dxfId="730" priority="715">
      <formula>$BD37=10</formula>
    </cfRule>
    <cfRule type="expression" dxfId="729" priority="716">
      <formula>$BD37=9</formula>
    </cfRule>
    <cfRule type="expression" dxfId="728" priority="717">
      <formula>$BD37=8</formula>
    </cfRule>
    <cfRule type="expression" dxfId="727" priority="718">
      <formula>$BD37=7</formula>
    </cfRule>
    <cfRule type="expression" dxfId="726" priority="719">
      <formula>$BD37=6</formula>
    </cfRule>
    <cfRule type="expression" dxfId="725" priority="720">
      <formula>$BD37=5</formula>
    </cfRule>
    <cfRule type="expression" dxfId="724" priority="721">
      <formula>$BD37=4</formula>
    </cfRule>
    <cfRule type="expression" dxfId="723" priority="722">
      <formula>$BD37=3</formula>
    </cfRule>
    <cfRule type="expression" dxfId="722" priority="723">
      <formula>$BD37=2</formula>
    </cfRule>
    <cfRule type="expression" dxfId="721" priority="724">
      <formula>$BD37=1</formula>
    </cfRule>
  </conditionalFormatting>
  <conditionalFormatting sqref="AX37:AX41">
    <cfRule type="beginsWith" dxfId="720" priority="693" operator="beginsWith" text="MUY ALTA">
      <formula>LEFT(AX37,LEN("MUY ALTA"))="MUY ALTA"</formula>
    </cfRule>
    <cfRule type="beginsWith" dxfId="719" priority="694" operator="beginsWith" text="ALTA">
      <formula>LEFT(AX37,LEN("ALTA"))="ALTA"</formula>
    </cfRule>
    <cfRule type="beginsWith" dxfId="718" priority="695" operator="beginsWith" text="MEDIA">
      <formula>LEFT(AX37,LEN("MEDIA"))="MEDIA"</formula>
    </cfRule>
    <cfRule type="beginsWith" dxfId="717" priority="696" operator="beginsWith" text="BAJA">
      <formula>LEFT(AX37,LEN("BAJA"))="BAJA"</formula>
    </cfRule>
    <cfRule type="beginsWith" dxfId="716" priority="697" operator="beginsWith" text="MUY BAJA">
      <formula>LEFT(AX37,LEN("MUY BAJA"))="MUY BAJA"</formula>
    </cfRule>
  </conditionalFormatting>
  <conditionalFormatting sqref="AZ37:AZ41">
    <cfRule type="beginsWith" dxfId="715" priority="688" operator="beginsWith" text="MUY ALTA">
      <formula>LEFT(AZ37,LEN("MUY ALTA"))="MUY ALTA"</formula>
    </cfRule>
    <cfRule type="beginsWith" dxfId="714" priority="689" operator="beginsWith" text="ALTA">
      <formula>LEFT(AZ37,LEN("ALTA"))="ALTA"</formula>
    </cfRule>
    <cfRule type="beginsWith" dxfId="713" priority="690" operator="beginsWith" text="MEDIA">
      <formula>LEFT(AZ37,LEN("MEDIA"))="MEDIA"</formula>
    </cfRule>
    <cfRule type="beginsWith" dxfId="712" priority="691" operator="beginsWith" text="BAJA">
      <formula>LEFT(AZ37,LEN("BAJA"))="BAJA"</formula>
    </cfRule>
    <cfRule type="beginsWith" dxfId="711" priority="692" operator="beginsWith" text="MUY BAJA">
      <formula>LEFT(AZ37,LEN("MUY BAJA"))="MUY BAJA"</formula>
    </cfRule>
  </conditionalFormatting>
  <conditionalFormatting sqref="AO37:AP41">
    <cfRule type="cellIs" dxfId="710" priority="687" operator="equal">
      <formula>"NO"</formula>
    </cfRule>
  </conditionalFormatting>
  <conditionalFormatting sqref="BB37:BB41">
    <cfRule type="cellIs" dxfId="709" priority="684" operator="equal">
      <formula>"Evitar"</formula>
    </cfRule>
    <cfRule type="cellIs" dxfId="708" priority="685" operator="equal">
      <formula>"Aceptar"</formula>
    </cfRule>
    <cfRule type="cellIs" dxfId="707" priority="686" operator="equal">
      <formula>"Reducir"</formula>
    </cfRule>
  </conditionalFormatting>
  <conditionalFormatting sqref="CW37:CZ41">
    <cfRule type="cellIs" dxfId="706" priority="681" operator="equal">
      <formula>"NO"</formula>
    </cfRule>
    <cfRule type="cellIs" dxfId="705" priority="682" operator="equal">
      <formula>"SI"</formula>
    </cfRule>
  </conditionalFormatting>
  <conditionalFormatting sqref="V37:V41">
    <cfRule type="expression" dxfId="704" priority="680">
      <formula>W37="X"</formula>
    </cfRule>
  </conditionalFormatting>
  <conditionalFormatting sqref="V37:V41">
    <cfRule type="expression" dxfId="703" priority="679">
      <formula>W37="X"</formula>
    </cfRule>
  </conditionalFormatting>
  <conditionalFormatting sqref="Q37:Q41">
    <cfRule type="expression" dxfId="702" priority="678">
      <formula>"&lt;,2"</formula>
    </cfRule>
  </conditionalFormatting>
  <conditionalFormatting sqref="R37:R41">
    <cfRule type="cellIs" dxfId="701" priority="670" operator="equal">
      <formula>20</formula>
    </cfRule>
    <cfRule type="cellIs" dxfId="700" priority="671" operator="equal">
      <formula>10</formula>
    </cfRule>
    <cfRule type="cellIs" dxfId="699" priority="672" operator="equal">
      <formula>5</formula>
    </cfRule>
    <cfRule type="cellIs" dxfId="698" priority="673" operator="equal">
      <formula>1</formula>
    </cfRule>
    <cfRule type="cellIs" dxfId="697" priority="674" operator="equal">
      <formula>0.8</formula>
    </cfRule>
    <cfRule type="cellIs" dxfId="696" priority="675" operator="equal">
      <formula>0.6</formula>
    </cfRule>
    <cfRule type="cellIs" dxfId="695" priority="676" operator="equal">
      <formula>0.4</formula>
    </cfRule>
    <cfRule type="cellIs" dxfId="694" priority="677" operator="equal">
      <formula>20%</formula>
    </cfRule>
  </conditionalFormatting>
  <conditionalFormatting sqref="P37:P41">
    <cfRule type="cellIs" dxfId="693" priority="669" operator="equal">
      <formula>0.2</formula>
    </cfRule>
  </conditionalFormatting>
  <conditionalFormatting sqref="O37:O41">
    <cfRule type="beginsWith" priority="657" operator="beginsWith" text="La actividad que conlleva el riesgo se ejecuta como máximos 2 veces por año">
      <formula>LEFT(O37,LEN("La actividad que conlleva el riesgo se ejecuta como máximos 2 veces por año"))="La actividad que conlleva el riesgo se ejecuta como máximos 2 veces por año"</formula>
    </cfRule>
    <cfRule type="cellIs" dxfId="692" priority="658" operator="equal">
      <formula>"La actividad que conlleva el riesgo se ejecuta como máximos 2 veces por año"</formula>
    </cfRule>
    <cfRule type="cellIs" dxfId="691" priority="659" operator="equal">
      <formula>"La actividad que conlleva el riesgo se ejecuta como máximos 2 veces por año "</formula>
    </cfRule>
    <cfRule type="containsText" dxfId="690" priority="660" operator="containsText" text="La actividad que conlleva el riesgo se ejecuta como máximos 2 veces por año">
      <formula>NOT(ISERROR(SEARCH("La actividad que conlleva el riesgo se ejecuta como máximos 2 veces por año",O37)))</formula>
    </cfRule>
    <cfRule type="cellIs" dxfId="689" priority="661" operator="equal">
      <formula>"La actividad que conlleva el riesgo se ejecuta como máximos 2 veces por año"</formula>
    </cfRule>
    <cfRule type="cellIs" dxfId="688" priority="662" operator="equal">
      <formula>"La actividad que conlleva el riesgo se ejecuta como máximos 2 veces por año"</formula>
    </cfRule>
  </conditionalFormatting>
  <conditionalFormatting sqref="AJ37:AJ41">
    <cfRule type="cellIs" dxfId="687" priority="654" operator="equal">
      <formula>0.6</formula>
    </cfRule>
    <cfRule type="cellIs" dxfId="686" priority="655" operator="equal">
      <formula>1</formula>
    </cfRule>
    <cfRule type="cellIs" dxfId="685" priority="656" operator="equal">
      <formula>0.8</formula>
    </cfRule>
  </conditionalFormatting>
  <conditionalFormatting sqref="BB37:BB41">
    <cfRule type="cellIs" dxfId="684" priority="653" operator="equal">
      <formula>"combatir"</formula>
    </cfRule>
  </conditionalFormatting>
  <conditionalFormatting sqref="S37">
    <cfRule type="expression" dxfId="683" priority="628">
      <formula>$T37=25</formula>
    </cfRule>
    <cfRule type="expression" dxfId="682" priority="629">
      <formula>$T37=24</formula>
    </cfRule>
    <cfRule type="expression" dxfId="681" priority="630">
      <formula>$T37=23</formula>
    </cfRule>
    <cfRule type="expression" dxfId="680" priority="631">
      <formula>$T37=22</formula>
    </cfRule>
    <cfRule type="expression" dxfId="679" priority="632">
      <formula>$T37=21</formula>
    </cfRule>
    <cfRule type="expression" dxfId="678" priority="633">
      <formula>$T37=20</formula>
    </cfRule>
    <cfRule type="expression" dxfId="677" priority="634">
      <formula>$T37=19</formula>
    </cfRule>
    <cfRule type="expression" dxfId="676" priority="635">
      <formula>$T37=18</formula>
    </cfRule>
    <cfRule type="expression" dxfId="675" priority="636">
      <formula>$T37=17</formula>
    </cfRule>
    <cfRule type="expression" dxfId="674" priority="637">
      <formula>$T37=16</formula>
    </cfRule>
    <cfRule type="expression" dxfId="673" priority="638">
      <formula>$T37=15</formula>
    </cfRule>
    <cfRule type="expression" dxfId="672" priority="639">
      <formula>$T37=14</formula>
    </cfRule>
    <cfRule type="expression" dxfId="671" priority="640">
      <formula>$T37=13</formula>
    </cfRule>
    <cfRule type="expression" dxfId="670" priority="641">
      <formula>$T37=12</formula>
    </cfRule>
    <cfRule type="expression" dxfId="669" priority="642">
      <formula>$T37=11</formula>
    </cfRule>
    <cfRule type="expression" dxfId="668" priority="643">
      <formula>$T37=10</formula>
    </cfRule>
    <cfRule type="expression" dxfId="667" priority="644">
      <formula>$T37=9</formula>
    </cfRule>
    <cfRule type="expression" dxfId="666" priority="645">
      <formula>$T37=8</formula>
    </cfRule>
    <cfRule type="expression" dxfId="665" priority="646">
      <formula>$T37=7</formula>
    </cfRule>
    <cfRule type="expression" dxfId="664" priority="647">
      <formula>$T37=6</formula>
    </cfRule>
    <cfRule type="expression" dxfId="663" priority="648">
      <formula>$T37=5</formula>
    </cfRule>
    <cfRule type="expression" dxfId="662" priority="649">
      <formula>$T37=4</formula>
    </cfRule>
    <cfRule type="expression" dxfId="661" priority="650">
      <formula>$T37=3</formula>
    </cfRule>
    <cfRule type="expression" dxfId="660" priority="651">
      <formula>$T37=2</formula>
    </cfRule>
    <cfRule type="expression" dxfId="659" priority="652">
      <formula>$T37=1</formula>
    </cfRule>
  </conditionalFormatting>
  <conditionalFormatting sqref="W37">
    <cfRule type="cellIs" dxfId="658" priority="627" operator="equal">
      <formula>"X"</formula>
    </cfRule>
  </conditionalFormatting>
  <conditionalFormatting sqref="W37">
    <cfRule type="cellIs" dxfId="657" priority="626" operator="equal">
      <formula>"X"</formula>
    </cfRule>
  </conditionalFormatting>
  <conditionalFormatting sqref="W37">
    <cfRule type="expression" dxfId="656" priority="624">
      <formula>V37=Y</formula>
    </cfRule>
    <cfRule type="expression" dxfId="655" priority="625">
      <formula>V37="y"</formula>
    </cfRule>
  </conditionalFormatting>
  <conditionalFormatting sqref="BB37:BB41">
    <cfRule type="cellIs" dxfId="654" priority="623" operator="equal">
      <formula>"compartir"</formula>
    </cfRule>
  </conditionalFormatting>
  <conditionalFormatting sqref="AD37:AE41">
    <cfRule type="cellIs" dxfId="653" priority="622" operator="equal">
      <formula>25</formula>
    </cfRule>
  </conditionalFormatting>
  <conditionalFormatting sqref="AF37:AG41">
    <cfRule type="cellIs" dxfId="652" priority="621" operator="equal">
      <formula>15</formula>
    </cfRule>
  </conditionalFormatting>
  <conditionalFormatting sqref="AD37:AE41">
    <cfRule type="expression" dxfId="651" priority="620">
      <formula>AF37=15</formula>
    </cfRule>
  </conditionalFormatting>
  <conditionalFormatting sqref="AF37:AG41">
    <cfRule type="expression" dxfId="650" priority="619">
      <formula>AD37=25</formula>
    </cfRule>
  </conditionalFormatting>
  <conditionalFormatting sqref="AB37:AC37">
    <cfRule type="expression" dxfId="649" priority="606">
      <formula>AB37=10</formula>
    </cfRule>
    <cfRule type="expression" dxfId="648" priority="607">
      <formula>Z37=15</formula>
    </cfRule>
    <cfRule type="expression" dxfId="647" priority="608">
      <formula>X37=25</formula>
    </cfRule>
    <cfRule type="cellIs" dxfId="646" priority="618" operator="equal">
      <formula>25</formula>
    </cfRule>
  </conditionalFormatting>
  <conditionalFormatting sqref="AB37:AC37">
    <cfRule type="expression" dxfId="645" priority="615">
      <formula>AD37=15</formula>
    </cfRule>
    <cfRule type="expression" dxfId="644" priority="616">
      <formula>AF37=10</formula>
    </cfRule>
    <cfRule type="expression" dxfId="643" priority="617">
      <formula>AD37=15</formula>
    </cfRule>
  </conditionalFormatting>
  <conditionalFormatting sqref="X37:Y37">
    <cfRule type="expression" dxfId="642" priority="612">
      <formula>AB37=10</formula>
    </cfRule>
    <cfRule type="expression" dxfId="641" priority="613">
      <formula>X37=25</formula>
    </cfRule>
    <cfRule type="expression" dxfId="640" priority="614">
      <formula>Z37=15</formula>
    </cfRule>
  </conditionalFormatting>
  <conditionalFormatting sqref="Z37:AA37">
    <cfRule type="expression" dxfId="639" priority="609">
      <formula>Z37=15</formula>
    </cfRule>
    <cfRule type="expression" dxfId="638" priority="610">
      <formula>AB37=10</formula>
    </cfRule>
    <cfRule type="expression" dxfId="637" priority="611">
      <formula>X37=25</formula>
    </cfRule>
  </conditionalFormatting>
  <conditionalFormatting sqref="AB38:AC41">
    <cfRule type="expression" dxfId="636" priority="593">
      <formula>AB38=10</formula>
    </cfRule>
    <cfRule type="expression" dxfId="635" priority="594">
      <formula>Z38=15</formula>
    </cfRule>
    <cfRule type="expression" dxfId="634" priority="595">
      <formula>X38=25</formula>
    </cfRule>
    <cfRule type="cellIs" dxfId="633" priority="605" operator="equal">
      <formula>25</formula>
    </cfRule>
  </conditionalFormatting>
  <conditionalFormatting sqref="AB38:AC41">
    <cfRule type="expression" dxfId="632" priority="602">
      <formula>AD38=15</formula>
    </cfRule>
    <cfRule type="expression" dxfId="631" priority="603">
      <formula>AF38=10</formula>
    </cfRule>
    <cfRule type="expression" dxfId="630" priority="604">
      <formula>AD38=15</formula>
    </cfRule>
  </conditionalFormatting>
  <conditionalFormatting sqref="X38:Y41">
    <cfRule type="expression" dxfId="629" priority="599">
      <formula>AB38=10</formula>
    </cfRule>
    <cfRule type="expression" dxfId="628" priority="600">
      <formula>X38=25</formula>
    </cfRule>
    <cfRule type="expression" dxfId="627" priority="601">
      <formula>Z38=15</formula>
    </cfRule>
  </conditionalFormatting>
  <conditionalFormatting sqref="Z38:AA41">
    <cfRule type="expression" dxfId="626" priority="596">
      <formula>Z38=15</formula>
    </cfRule>
    <cfRule type="expression" dxfId="625" priority="597">
      <formula>AB38=10</formula>
    </cfRule>
    <cfRule type="expression" dxfId="624" priority="598">
      <formula>X38=25</formula>
    </cfRule>
  </conditionalFormatting>
  <conditionalFormatting sqref="V43:V47">
    <cfRule type="cellIs" dxfId="623" priority="592" operator="equal">
      <formula>"X"</formula>
    </cfRule>
  </conditionalFormatting>
  <conditionalFormatting sqref="AK43:AL47">
    <cfRule type="cellIs" dxfId="622" priority="590" operator="equal">
      <formula>"NO"</formula>
    </cfRule>
    <cfRule type="cellIs" dxfId="621" priority="591" operator="equal">
      <formula>"SI"</formula>
    </cfRule>
  </conditionalFormatting>
  <conditionalFormatting sqref="AM43:AN43 AM46:AN47">
    <cfRule type="cellIs" dxfId="620" priority="588" operator="equal">
      <formula>"ALE"</formula>
    </cfRule>
    <cfRule type="cellIs" dxfId="619" priority="589" operator="equal">
      <formula>"CON"</formula>
    </cfRule>
  </conditionalFormatting>
  <conditionalFormatting sqref="AD43:AE47">
    <cfRule type="cellIs" dxfId="618" priority="587" operator="equal">
      <formula>25</formula>
    </cfRule>
  </conditionalFormatting>
  <conditionalFormatting sqref="AF43:AG47">
    <cfRule type="cellIs" dxfId="617" priority="586" operator="equal">
      <formula>15</formula>
    </cfRule>
  </conditionalFormatting>
  <conditionalFormatting sqref="CA43:CP47">
    <cfRule type="cellIs" dxfId="616" priority="584" operator="equal">
      <formula>"NO"</formula>
    </cfRule>
    <cfRule type="cellIs" dxfId="615" priority="585" operator="equal">
      <formula>"SI"</formula>
    </cfRule>
  </conditionalFormatting>
  <conditionalFormatting sqref="DA43:DP47">
    <cfRule type="cellIs" dxfId="614" priority="582" operator="equal">
      <formula>"NO"</formula>
    </cfRule>
    <cfRule type="cellIs" dxfId="613" priority="583" operator="equal">
      <formula>"SI"</formula>
    </cfRule>
  </conditionalFormatting>
  <conditionalFormatting sqref="V43:V47">
    <cfRule type="cellIs" dxfId="612" priority="534" operator="equal">
      <formula>"Y"</formula>
    </cfRule>
  </conditionalFormatting>
  <conditionalFormatting sqref="AI43:AI47">
    <cfRule type="cellIs" dxfId="611" priority="578" operator="equal">
      <formula>0</formula>
    </cfRule>
    <cfRule type="cellIs" dxfId="610" priority="579" operator="between">
      <formula>"0.1"</formula>
      <formula>100</formula>
    </cfRule>
    <cfRule type="cellIs" dxfId="609" priority="580" operator="between">
      <formula>0</formula>
      <formula>100</formula>
    </cfRule>
    <cfRule type="cellIs" dxfId="608" priority="581" operator="between">
      <formula>0</formula>
      <formula>100</formula>
    </cfRule>
  </conditionalFormatting>
  <conditionalFormatting sqref="BB43">
    <cfRule type="cellIs" dxfId="607" priority="577" stopIfTrue="1" operator="equal">
      <formula>"SI"</formula>
    </cfRule>
  </conditionalFormatting>
  <conditionalFormatting sqref="AI43:AI47">
    <cfRule type="cellIs" dxfId="606" priority="576" operator="equal">
      <formula>0.58</formula>
    </cfRule>
  </conditionalFormatting>
  <conditionalFormatting sqref="AY43:AY47">
    <cfRule type="expression" dxfId="605" priority="550">
      <formula>"&lt;,2"</formula>
    </cfRule>
  </conditionalFormatting>
  <conditionalFormatting sqref="AW43:AW47">
    <cfRule type="expression" dxfId="604" priority="549">
      <formula>"&lt;,2"</formula>
    </cfRule>
  </conditionalFormatting>
  <conditionalFormatting sqref="BA43">
    <cfRule type="expression" dxfId="603" priority="551">
      <formula>$BD43=25</formula>
    </cfRule>
    <cfRule type="expression" dxfId="602" priority="552">
      <formula>$BD43=24</formula>
    </cfRule>
    <cfRule type="expression" dxfId="601" priority="553">
      <formula>$BD43=23</formula>
    </cfRule>
    <cfRule type="expression" dxfId="600" priority="554">
      <formula>$BD43=22</formula>
    </cfRule>
    <cfRule type="expression" dxfId="599" priority="555">
      <formula>$BD43=21</formula>
    </cfRule>
    <cfRule type="expression" dxfId="598" priority="556">
      <formula>$BD43=20</formula>
    </cfRule>
    <cfRule type="expression" dxfId="597" priority="557">
      <formula>$BD43=19</formula>
    </cfRule>
    <cfRule type="expression" dxfId="596" priority="558">
      <formula>$BD43=18</formula>
    </cfRule>
    <cfRule type="expression" dxfId="595" priority="559">
      <formula>$BD43=17</formula>
    </cfRule>
    <cfRule type="expression" dxfId="594" priority="560">
      <formula>$BD43=16</formula>
    </cfRule>
    <cfRule type="expression" dxfId="593" priority="561">
      <formula>$BD43=15</formula>
    </cfRule>
    <cfRule type="expression" dxfId="592" priority="562">
      <formula>$BD43=14</formula>
    </cfRule>
    <cfRule type="expression" dxfId="591" priority="563">
      <formula>$BD43=13</formula>
    </cfRule>
    <cfRule type="expression" dxfId="590" priority="564">
      <formula>$BD43=12</formula>
    </cfRule>
    <cfRule type="expression" dxfId="589" priority="565">
      <formula>$BD43=11</formula>
    </cfRule>
    <cfRule type="expression" dxfId="588" priority="566">
      <formula>$BD43=10</formula>
    </cfRule>
    <cfRule type="expression" dxfId="587" priority="567">
      <formula>$BD43=9</formula>
    </cfRule>
    <cfRule type="expression" dxfId="586" priority="568">
      <formula>$BD43=8</formula>
    </cfRule>
    <cfRule type="expression" dxfId="585" priority="569">
      <formula>$BD43=7</formula>
    </cfRule>
    <cfRule type="expression" dxfId="584" priority="570">
      <formula>$BD43=6</formula>
    </cfRule>
    <cfRule type="expression" dxfId="583" priority="571">
      <formula>$BD43=5</formula>
    </cfRule>
    <cfRule type="expression" dxfId="582" priority="572">
      <formula>$BD43=4</formula>
    </cfRule>
    <cfRule type="expression" dxfId="581" priority="573">
      <formula>$BD43=3</formula>
    </cfRule>
    <cfRule type="expression" dxfId="580" priority="574">
      <formula>$BD43=2</formula>
    </cfRule>
    <cfRule type="expression" dxfId="579" priority="575">
      <formula>$BD43=1</formula>
    </cfRule>
  </conditionalFormatting>
  <conditionalFormatting sqref="AX43:AX47">
    <cfRule type="beginsWith" dxfId="578" priority="544" operator="beginsWith" text="MUY ALTA">
      <formula>LEFT(AX43,LEN("MUY ALTA"))="MUY ALTA"</formula>
    </cfRule>
    <cfRule type="beginsWith" dxfId="577" priority="545" operator="beginsWith" text="ALTA">
      <formula>LEFT(AX43,LEN("ALTA"))="ALTA"</formula>
    </cfRule>
    <cfRule type="beginsWith" dxfId="576" priority="546" operator="beginsWith" text="MEDIA">
      <formula>LEFT(AX43,LEN("MEDIA"))="MEDIA"</formula>
    </cfRule>
    <cfRule type="beginsWith" dxfId="575" priority="547" operator="beginsWith" text="BAJA">
      <formula>LEFT(AX43,LEN("BAJA"))="BAJA"</formula>
    </cfRule>
    <cfRule type="beginsWith" dxfId="574" priority="548" operator="beginsWith" text="MUY BAJA">
      <formula>LEFT(AX43,LEN("MUY BAJA"))="MUY BAJA"</formula>
    </cfRule>
  </conditionalFormatting>
  <conditionalFormatting sqref="AZ43:AZ47">
    <cfRule type="beginsWith" dxfId="573" priority="539" operator="beginsWith" text="MUY ALTA">
      <formula>LEFT(AZ43,LEN("MUY ALTA"))="MUY ALTA"</formula>
    </cfRule>
    <cfRule type="beginsWith" dxfId="572" priority="540" operator="beginsWith" text="ALTA">
      <formula>LEFT(AZ43,LEN("ALTA"))="ALTA"</formula>
    </cfRule>
    <cfRule type="beginsWith" dxfId="571" priority="541" operator="beginsWith" text="MEDIA">
      <formula>LEFT(AZ43,LEN("MEDIA"))="MEDIA"</formula>
    </cfRule>
    <cfRule type="beginsWith" dxfId="570" priority="542" operator="beginsWith" text="BAJA">
      <formula>LEFT(AZ43,LEN("BAJA"))="BAJA"</formula>
    </cfRule>
    <cfRule type="beginsWith" dxfId="569" priority="543" operator="beginsWith" text="MUY BAJA">
      <formula>LEFT(AZ43,LEN("MUY BAJA"))="MUY BAJA"</formula>
    </cfRule>
  </conditionalFormatting>
  <conditionalFormatting sqref="AO43:AP43 AO46:AP47">
    <cfRule type="cellIs" dxfId="568" priority="538" operator="equal">
      <formula>"NO"</formula>
    </cfRule>
  </conditionalFormatting>
  <conditionalFormatting sqref="BB43:BB47">
    <cfRule type="cellIs" dxfId="567" priority="535" operator="equal">
      <formula>"Evitar"</formula>
    </cfRule>
    <cfRule type="cellIs" dxfId="566" priority="536" operator="equal">
      <formula>"Aceptar"</formula>
    </cfRule>
    <cfRule type="cellIs" dxfId="565" priority="537" operator="equal">
      <formula>"Reducir"</formula>
    </cfRule>
  </conditionalFormatting>
  <conditionalFormatting sqref="CW43:CZ47">
    <cfRule type="cellIs" dxfId="564" priority="532" operator="equal">
      <formula>"NO"</formula>
    </cfRule>
    <cfRule type="cellIs" dxfId="563" priority="533" operator="equal">
      <formula>"SI"</formula>
    </cfRule>
  </conditionalFormatting>
  <conditionalFormatting sqref="S43">
    <cfRule type="expression" dxfId="562" priority="507">
      <formula>$T43=25</formula>
    </cfRule>
    <cfRule type="expression" dxfId="561" priority="508">
      <formula>$T43=24</formula>
    </cfRule>
    <cfRule type="expression" dxfId="560" priority="509">
      <formula>$T43=23</formula>
    </cfRule>
    <cfRule type="expression" dxfId="559" priority="510">
      <formula>$T43=22</formula>
    </cfRule>
    <cfRule type="expression" dxfId="558" priority="511">
      <formula>$T43=21</formula>
    </cfRule>
    <cfRule type="expression" dxfId="557" priority="512">
      <formula>$T43=20</formula>
    </cfRule>
    <cfRule type="expression" dxfId="556" priority="513">
      <formula>$T43=19</formula>
    </cfRule>
    <cfRule type="expression" dxfId="555" priority="514">
      <formula>$T43=18</formula>
    </cfRule>
    <cfRule type="expression" dxfId="554" priority="515">
      <formula>$T43=17</formula>
    </cfRule>
    <cfRule type="expression" dxfId="553" priority="516">
      <formula>$T43=16</formula>
    </cfRule>
    <cfRule type="expression" dxfId="552" priority="517">
      <formula>$T43=15</formula>
    </cfRule>
    <cfRule type="expression" dxfId="551" priority="518">
      <formula>$T43=14</formula>
    </cfRule>
    <cfRule type="expression" dxfId="550" priority="519">
      <formula>$T43=13</formula>
    </cfRule>
    <cfRule type="expression" dxfId="549" priority="520">
      <formula>$T43=12</formula>
    </cfRule>
    <cfRule type="expression" dxfId="548" priority="521">
      <formula>$T43=11</formula>
    </cfRule>
    <cfRule type="expression" dxfId="547" priority="522">
      <formula>$T43=10</formula>
    </cfRule>
    <cfRule type="expression" dxfId="546" priority="523">
      <formula>$T43=9</formula>
    </cfRule>
    <cfRule type="expression" dxfId="545" priority="524">
      <formula>$T43=8</formula>
    </cfRule>
    <cfRule type="expression" dxfId="544" priority="525">
      <formula>$T43=7</formula>
    </cfRule>
    <cfRule type="expression" dxfId="543" priority="526">
      <formula>$T43=6</formula>
    </cfRule>
    <cfRule type="expression" dxfId="542" priority="527">
      <formula>$T43=5</formula>
    </cfRule>
    <cfRule type="expression" dxfId="541" priority="528">
      <formula>$T43=4</formula>
    </cfRule>
    <cfRule type="expression" dxfId="540" priority="529">
      <formula>$T43=3</formula>
    </cfRule>
    <cfRule type="expression" dxfId="539" priority="530">
      <formula>$T43=2</formula>
    </cfRule>
    <cfRule type="expression" dxfId="538" priority="531">
      <formula>$T43=1</formula>
    </cfRule>
  </conditionalFormatting>
  <conditionalFormatting sqref="Q43:Q47">
    <cfRule type="expression" dxfId="537" priority="506">
      <formula>"&lt;,2"</formula>
    </cfRule>
  </conditionalFormatting>
  <conditionalFormatting sqref="R43:R47">
    <cfRule type="cellIs" dxfId="536" priority="498" operator="equal">
      <formula>20</formula>
    </cfRule>
    <cfRule type="cellIs" dxfId="535" priority="499" operator="equal">
      <formula>10</formula>
    </cfRule>
    <cfRule type="cellIs" dxfId="534" priority="500" operator="equal">
      <formula>5</formula>
    </cfRule>
    <cfRule type="cellIs" dxfId="533" priority="501" operator="equal">
      <formula>1</formula>
    </cfRule>
    <cfRule type="cellIs" dxfId="532" priority="502" operator="equal">
      <formula>0.8</formula>
    </cfRule>
    <cfRule type="cellIs" dxfId="531" priority="503" operator="equal">
      <formula>0.6</formula>
    </cfRule>
    <cfRule type="cellIs" dxfId="530" priority="504" operator="equal">
      <formula>0.4</formula>
    </cfRule>
    <cfRule type="cellIs" dxfId="529" priority="505" operator="equal">
      <formula>20%</formula>
    </cfRule>
  </conditionalFormatting>
  <conditionalFormatting sqref="P43:P47">
    <cfRule type="cellIs" dxfId="528" priority="497" operator="equal">
      <formula>0.2</formula>
    </cfRule>
  </conditionalFormatting>
  <conditionalFormatting sqref="O43:O47">
    <cfRule type="beginsWith" priority="485" operator="beginsWith" text="La actividad que conlleva el riesgo se ejecuta como máximos 2 veces por año">
      <formula>LEFT(O43,LEN("La actividad que conlleva el riesgo se ejecuta como máximos 2 veces por año"))="La actividad que conlleva el riesgo se ejecuta como máximos 2 veces por año"</formula>
    </cfRule>
    <cfRule type="cellIs" dxfId="527" priority="486" operator="equal">
      <formula>"La actividad que conlleva el riesgo se ejecuta como máximos 2 veces por año"</formula>
    </cfRule>
    <cfRule type="cellIs" dxfId="526" priority="487" operator="equal">
      <formula>"La actividad que conlleva el riesgo se ejecuta como máximos 2 veces por año "</formula>
    </cfRule>
    <cfRule type="containsText" dxfId="525" priority="488" operator="containsText" text="La actividad que conlleva el riesgo se ejecuta como máximos 2 veces por año">
      <formula>NOT(ISERROR(SEARCH("La actividad que conlleva el riesgo se ejecuta como máximos 2 veces por año",O43)))</formula>
    </cfRule>
    <cfRule type="cellIs" dxfId="524" priority="489" operator="equal">
      <formula>"La actividad que conlleva el riesgo se ejecuta como máximos 2 veces por año"</formula>
    </cfRule>
    <cfRule type="cellIs" dxfId="523" priority="490" operator="equal">
      <formula>"La actividad que conlleva el riesgo se ejecuta como máximos 2 veces por año"</formula>
    </cfRule>
  </conditionalFormatting>
  <conditionalFormatting sqref="AD43:AE47">
    <cfRule type="expression" dxfId="522" priority="484">
      <formula>AF43=15</formula>
    </cfRule>
  </conditionalFormatting>
  <conditionalFormatting sqref="AF43:AG47">
    <cfRule type="expression" dxfId="521" priority="483">
      <formula>AD43=25</formula>
    </cfRule>
  </conditionalFormatting>
  <conditionalFormatting sqref="AB43:AC43">
    <cfRule type="expression" dxfId="520" priority="470">
      <formula>AB43=10</formula>
    </cfRule>
    <cfRule type="expression" dxfId="519" priority="471">
      <formula>Z43=15</formula>
    </cfRule>
    <cfRule type="expression" dxfId="518" priority="472">
      <formula>X43=25</formula>
    </cfRule>
    <cfRule type="cellIs" dxfId="517" priority="482" operator="equal">
      <formula>25</formula>
    </cfRule>
  </conditionalFormatting>
  <conditionalFormatting sqref="AB43:AC43">
    <cfRule type="expression" dxfId="516" priority="479">
      <formula>AD43=15</formula>
    </cfRule>
    <cfRule type="expression" dxfId="515" priority="480">
      <formula>AF43=10</formula>
    </cfRule>
    <cfRule type="expression" dxfId="514" priority="481">
      <formula>AD43=15</formula>
    </cfRule>
  </conditionalFormatting>
  <conditionalFormatting sqref="X43:Y43">
    <cfRule type="expression" dxfId="513" priority="476">
      <formula>AB43=10</formula>
    </cfRule>
    <cfRule type="expression" dxfId="512" priority="477">
      <formula>X43=25</formula>
    </cfRule>
    <cfRule type="expression" dxfId="511" priority="478">
      <formula>Z43=15</formula>
    </cfRule>
  </conditionalFormatting>
  <conditionalFormatting sqref="Z43:AA43">
    <cfRule type="expression" dxfId="510" priority="473">
      <formula>Z43=15</formula>
    </cfRule>
    <cfRule type="expression" dxfId="509" priority="474">
      <formula>AB43=10</formula>
    </cfRule>
    <cfRule type="expression" dxfId="508" priority="475">
      <formula>X43=25</formula>
    </cfRule>
  </conditionalFormatting>
  <conditionalFormatting sqref="AB44:AC47">
    <cfRule type="expression" dxfId="507" priority="457">
      <formula>AB44=10</formula>
    </cfRule>
    <cfRule type="expression" dxfId="506" priority="458">
      <formula>Z44=15</formula>
    </cfRule>
    <cfRule type="expression" dxfId="505" priority="459">
      <formula>X44=25</formula>
    </cfRule>
    <cfRule type="cellIs" dxfId="504" priority="469" operator="equal">
      <formula>25</formula>
    </cfRule>
  </conditionalFormatting>
  <conditionalFormatting sqref="AB44:AC47">
    <cfRule type="expression" dxfId="503" priority="466">
      <formula>AD44=15</formula>
    </cfRule>
    <cfRule type="expression" dxfId="502" priority="467">
      <formula>AF44=10</formula>
    </cfRule>
    <cfRule type="expression" dxfId="501" priority="468">
      <formula>AD44=15</formula>
    </cfRule>
  </conditionalFormatting>
  <conditionalFormatting sqref="X44:Y47">
    <cfRule type="expression" dxfId="500" priority="463">
      <formula>AB44=10</formula>
    </cfRule>
    <cfRule type="expression" dxfId="499" priority="464">
      <formula>X44=25</formula>
    </cfRule>
    <cfRule type="expression" dxfId="498" priority="465">
      <formula>Z44=15</formula>
    </cfRule>
  </conditionalFormatting>
  <conditionalFormatting sqref="Z44:AA47">
    <cfRule type="expression" dxfId="497" priority="460">
      <formula>Z44=15</formula>
    </cfRule>
    <cfRule type="expression" dxfId="496" priority="461">
      <formula>AB44=10</formula>
    </cfRule>
    <cfRule type="expression" dxfId="495" priority="462">
      <formula>X44=25</formula>
    </cfRule>
  </conditionalFormatting>
  <conditionalFormatting sqref="V43:V47">
    <cfRule type="expression" dxfId="494" priority="456">
      <formula>W43="X"</formula>
    </cfRule>
  </conditionalFormatting>
  <conditionalFormatting sqref="AJ43">
    <cfRule type="cellIs" dxfId="493" priority="453" operator="equal">
      <formula>0.6</formula>
    </cfRule>
    <cfRule type="cellIs" dxfId="492" priority="454" operator="equal">
      <formula>1</formula>
    </cfRule>
    <cfRule type="cellIs" dxfId="491" priority="455" operator="equal">
      <formula>0.8</formula>
    </cfRule>
  </conditionalFormatting>
  <conditionalFormatting sqref="BB43:BB47">
    <cfRule type="cellIs" dxfId="490" priority="452" operator="equal">
      <formula>"compartir"</formula>
    </cfRule>
  </conditionalFormatting>
  <conditionalFormatting sqref="W43">
    <cfRule type="cellIs" dxfId="489" priority="451" operator="equal">
      <formula>"X"</formula>
    </cfRule>
  </conditionalFormatting>
  <conditionalFormatting sqref="W43">
    <cfRule type="cellIs" dxfId="488" priority="450" operator="equal">
      <formula>"X"</formula>
    </cfRule>
  </conditionalFormatting>
  <conditionalFormatting sqref="W43">
    <cfRule type="expression" dxfId="487" priority="448">
      <formula>V43=Y</formula>
    </cfRule>
    <cfRule type="expression" dxfId="486" priority="449">
      <formula>V43="y"</formula>
    </cfRule>
  </conditionalFormatting>
  <conditionalFormatting sqref="AM44:AN44">
    <cfRule type="cellIs" dxfId="485" priority="446" operator="equal">
      <formula>"ALE"</formula>
    </cfRule>
    <cfRule type="cellIs" dxfId="484" priority="447" operator="equal">
      <formula>"CON"</formula>
    </cfRule>
  </conditionalFormatting>
  <conditionalFormatting sqref="AO44:AP44">
    <cfRule type="cellIs" dxfId="483" priority="445" operator="equal">
      <formula>"NO"</formula>
    </cfRule>
  </conditionalFormatting>
  <conditionalFormatting sqref="AM45:AN45">
    <cfRule type="cellIs" dxfId="482" priority="443" operator="equal">
      <formula>"ALE"</formula>
    </cfRule>
    <cfRule type="cellIs" dxfId="481" priority="444" operator="equal">
      <formula>"CON"</formula>
    </cfRule>
  </conditionalFormatting>
  <conditionalFormatting sqref="AO45:AP45">
    <cfRule type="cellIs" dxfId="480" priority="442" operator="equal">
      <formula>"NO"</formula>
    </cfRule>
  </conditionalFormatting>
  <conditionalFormatting sqref="V49:V53">
    <cfRule type="cellIs" dxfId="479" priority="441" operator="equal">
      <formula>"X"</formula>
    </cfRule>
  </conditionalFormatting>
  <conditionalFormatting sqref="AK49:AL53">
    <cfRule type="cellIs" dxfId="478" priority="439" operator="equal">
      <formula>"NO"</formula>
    </cfRule>
    <cfRule type="cellIs" dxfId="477" priority="440" operator="equal">
      <formula>"SI"</formula>
    </cfRule>
  </conditionalFormatting>
  <conditionalFormatting sqref="AM49:AN53">
    <cfRule type="cellIs" dxfId="476" priority="437" operator="equal">
      <formula>"ALE"</formula>
    </cfRule>
    <cfRule type="cellIs" dxfId="475" priority="438" operator="equal">
      <formula>"CON"</formula>
    </cfRule>
  </conditionalFormatting>
  <conditionalFormatting sqref="AD49:AE53">
    <cfRule type="cellIs" dxfId="474" priority="436" operator="equal">
      <formula>25</formula>
    </cfRule>
  </conditionalFormatting>
  <conditionalFormatting sqref="AF49:AG53">
    <cfRule type="cellIs" dxfId="473" priority="435" operator="equal">
      <formula>15</formula>
    </cfRule>
  </conditionalFormatting>
  <conditionalFormatting sqref="CA49:CP53">
    <cfRule type="cellIs" dxfId="472" priority="433" operator="equal">
      <formula>"NO"</formula>
    </cfRule>
    <cfRule type="cellIs" dxfId="471" priority="434" operator="equal">
      <formula>"SI"</formula>
    </cfRule>
  </conditionalFormatting>
  <conditionalFormatting sqref="DA49:DP53">
    <cfRule type="cellIs" dxfId="470" priority="431" operator="equal">
      <formula>"NO"</formula>
    </cfRule>
    <cfRule type="cellIs" dxfId="469" priority="432" operator="equal">
      <formula>"SI"</formula>
    </cfRule>
  </conditionalFormatting>
  <conditionalFormatting sqref="V49:V53">
    <cfRule type="cellIs" dxfId="468" priority="383" operator="equal">
      <formula>"Y"</formula>
    </cfRule>
  </conditionalFormatting>
  <conditionalFormatting sqref="AI49:AI53">
    <cfRule type="cellIs" dxfId="467" priority="427" operator="equal">
      <formula>0</formula>
    </cfRule>
    <cfRule type="cellIs" dxfId="466" priority="428" operator="between">
      <formula>"0.1"</formula>
      <formula>100</formula>
    </cfRule>
    <cfRule type="cellIs" dxfId="465" priority="429" operator="between">
      <formula>0</formula>
      <formula>100</formula>
    </cfRule>
    <cfRule type="cellIs" dxfId="464" priority="430" operator="between">
      <formula>0</formula>
      <formula>100</formula>
    </cfRule>
  </conditionalFormatting>
  <conditionalFormatting sqref="BB49">
    <cfRule type="cellIs" dxfId="463" priority="426" stopIfTrue="1" operator="equal">
      <formula>"SI"</formula>
    </cfRule>
  </conditionalFormatting>
  <conditionalFormatting sqref="AI49:AI53">
    <cfRule type="cellIs" dxfId="462" priority="425" operator="equal">
      <formula>0.58</formula>
    </cfRule>
  </conditionalFormatting>
  <conditionalFormatting sqref="AY49:AY53">
    <cfRule type="expression" dxfId="461" priority="399">
      <formula>"&lt;,2"</formula>
    </cfRule>
  </conditionalFormatting>
  <conditionalFormatting sqref="AW49:AW53">
    <cfRule type="expression" dxfId="460" priority="398">
      <formula>"&lt;,2"</formula>
    </cfRule>
  </conditionalFormatting>
  <conditionalFormatting sqref="BA49">
    <cfRule type="expression" dxfId="459" priority="400">
      <formula>$BD49=25</formula>
    </cfRule>
    <cfRule type="expression" dxfId="458" priority="401">
      <formula>$BD49=24</formula>
    </cfRule>
    <cfRule type="expression" dxfId="457" priority="402">
      <formula>$BD49=23</formula>
    </cfRule>
    <cfRule type="expression" dxfId="456" priority="403">
      <formula>$BD49=22</formula>
    </cfRule>
    <cfRule type="expression" dxfId="455" priority="404">
      <formula>$BD49=21</formula>
    </cfRule>
    <cfRule type="expression" dxfId="454" priority="405">
      <formula>$BD49=20</formula>
    </cfRule>
    <cfRule type="expression" dxfId="453" priority="406">
      <formula>$BD49=19</formula>
    </cfRule>
    <cfRule type="expression" dxfId="452" priority="407">
      <formula>$BD49=18</formula>
    </cfRule>
    <cfRule type="expression" dxfId="451" priority="408">
      <formula>$BD49=17</formula>
    </cfRule>
    <cfRule type="expression" dxfId="450" priority="409">
      <formula>$BD49=16</formula>
    </cfRule>
    <cfRule type="expression" dxfId="449" priority="410">
      <formula>$BD49=15</formula>
    </cfRule>
    <cfRule type="expression" dxfId="448" priority="411">
      <formula>$BD49=14</formula>
    </cfRule>
    <cfRule type="expression" dxfId="447" priority="412">
      <formula>$BD49=13</formula>
    </cfRule>
    <cfRule type="expression" dxfId="446" priority="413">
      <formula>$BD49=12</formula>
    </cfRule>
    <cfRule type="expression" dxfId="445" priority="414">
      <formula>$BD49=11</formula>
    </cfRule>
    <cfRule type="expression" dxfId="444" priority="415">
      <formula>$BD49=10</formula>
    </cfRule>
    <cfRule type="expression" dxfId="443" priority="416">
      <formula>$BD49=9</formula>
    </cfRule>
    <cfRule type="expression" dxfId="442" priority="417">
      <formula>$BD49=8</formula>
    </cfRule>
    <cfRule type="expression" dxfId="441" priority="418">
      <formula>$BD49=7</formula>
    </cfRule>
    <cfRule type="expression" dxfId="440" priority="419">
      <formula>$BD49=6</formula>
    </cfRule>
    <cfRule type="expression" dxfId="439" priority="420">
      <formula>$BD49=5</formula>
    </cfRule>
    <cfRule type="expression" dxfId="438" priority="421">
      <formula>$BD49=4</formula>
    </cfRule>
    <cfRule type="expression" dxfId="437" priority="422">
      <formula>$BD49=3</formula>
    </cfRule>
    <cfRule type="expression" dxfId="436" priority="423">
      <formula>$BD49=2</formula>
    </cfRule>
    <cfRule type="expression" dxfId="435" priority="424">
      <formula>$BD49=1</formula>
    </cfRule>
  </conditionalFormatting>
  <conditionalFormatting sqref="AX49:AX53">
    <cfRule type="beginsWith" dxfId="434" priority="393" operator="beginsWith" text="MUY ALTA">
      <formula>LEFT(AX49,LEN("MUY ALTA"))="MUY ALTA"</formula>
    </cfRule>
    <cfRule type="beginsWith" dxfId="433" priority="394" operator="beginsWith" text="ALTA">
      <formula>LEFT(AX49,LEN("ALTA"))="ALTA"</formula>
    </cfRule>
    <cfRule type="beginsWith" dxfId="432" priority="395" operator="beginsWith" text="MEDIA">
      <formula>LEFT(AX49,LEN("MEDIA"))="MEDIA"</formula>
    </cfRule>
    <cfRule type="beginsWith" dxfId="431" priority="396" operator="beginsWith" text="BAJA">
      <formula>LEFT(AX49,LEN("BAJA"))="BAJA"</formula>
    </cfRule>
    <cfRule type="beginsWith" dxfId="430" priority="397" operator="beginsWith" text="MUY BAJA">
      <formula>LEFT(AX49,LEN("MUY BAJA"))="MUY BAJA"</formula>
    </cfRule>
  </conditionalFormatting>
  <conditionalFormatting sqref="AZ49:AZ53">
    <cfRule type="beginsWith" dxfId="429" priority="388" operator="beginsWith" text="MUY ALTA">
      <formula>LEFT(AZ49,LEN("MUY ALTA"))="MUY ALTA"</formula>
    </cfRule>
    <cfRule type="beginsWith" dxfId="428" priority="389" operator="beginsWith" text="ALTA">
      <formula>LEFT(AZ49,LEN("ALTA"))="ALTA"</formula>
    </cfRule>
    <cfRule type="beginsWith" dxfId="427" priority="390" operator="beginsWith" text="MEDIA">
      <formula>LEFT(AZ49,LEN("MEDIA"))="MEDIA"</formula>
    </cfRule>
    <cfRule type="beginsWith" dxfId="426" priority="391" operator="beginsWith" text="BAJA">
      <formula>LEFT(AZ49,LEN("BAJA"))="BAJA"</formula>
    </cfRule>
    <cfRule type="beginsWith" dxfId="425" priority="392" operator="beginsWith" text="MUY BAJA">
      <formula>LEFT(AZ49,LEN("MUY BAJA"))="MUY BAJA"</formula>
    </cfRule>
  </conditionalFormatting>
  <conditionalFormatting sqref="AO49:AP53">
    <cfRule type="cellIs" dxfId="424" priority="387" operator="equal">
      <formula>"NO"</formula>
    </cfRule>
  </conditionalFormatting>
  <conditionalFormatting sqref="BB49:BB53">
    <cfRule type="cellIs" dxfId="423" priority="384" operator="equal">
      <formula>"Evitar"</formula>
    </cfRule>
    <cfRule type="cellIs" dxfId="422" priority="385" operator="equal">
      <formula>"Aceptar"</formula>
    </cfRule>
    <cfRule type="cellIs" dxfId="421" priority="386" operator="equal">
      <formula>"Reducir"</formula>
    </cfRule>
  </conditionalFormatting>
  <conditionalFormatting sqref="CW49:CZ53">
    <cfRule type="cellIs" dxfId="420" priority="381" operator="equal">
      <formula>"NO"</formula>
    </cfRule>
    <cfRule type="cellIs" dxfId="419" priority="382" operator="equal">
      <formula>"SI"</formula>
    </cfRule>
  </conditionalFormatting>
  <conditionalFormatting sqref="S49">
    <cfRule type="expression" dxfId="418" priority="356">
      <formula>$T49=25</formula>
    </cfRule>
    <cfRule type="expression" dxfId="417" priority="357">
      <formula>$T49=24</formula>
    </cfRule>
    <cfRule type="expression" dxfId="416" priority="358">
      <formula>$T49=23</formula>
    </cfRule>
    <cfRule type="expression" dxfId="415" priority="359">
      <formula>$T49=22</formula>
    </cfRule>
    <cfRule type="expression" dxfId="414" priority="360">
      <formula>$T49=21</formula>
    </cfRule>
    <cfRule type="expression" dxfId="413" priority="361">
      <formula>$T49=20</formula>
    </cfRule>
    <cfRule type="expression" dxfId="412" priority="362">
      <formula>$T49=19</formula>
    </cfRule>
    <cfRule type="expression" dxfId="411" priority="363">
      <formula>$T49=18</formula>
    </cfRule>
    <cfRule type="expression" dxfId="410" priority="364">
      <formula>$T49=17</formula>
    </cfRule>
    <cfRule type="expression" dxfId="409" priority="365">
      <formula>$T49=16</formula>
    </cfRule>
    <cfRule type="expression" dxfId="408" priority="366">
      <formula>$T49=15</formula>
    </cfRule>
    <cfRule type="expression" dxfId="407" priority="367">
      <formula>$T49=14</formula>
    </cfRule>
    <cfRule type="expression" dxfId="406" priority="368">
      <formula>$T49=13</formula>
    </cfRule>
    <cfRule type="expression" dxfId="405" priority="369">
      <formula>$T49=12</formula>
    </cfRule>
    <cfRule type="expression" dxfId="404" priority="370">
      <formula>$T49=11</formula>
    </cfRule>
    <cfRule type="expression" dxfId="403" priority="371">
      <formula>$T49=10</formula>
    </cfRule>
    <cfRule type="expression" dxfId="402" priority="372">
      <formula>$T49=9</formula>
    </cfRule>
    <cfRule type="expression" dxfId="401" priority="373">
      <formula>$T49=8</formula>
    </cfRule>
    <cfRule type="expression" dxfId="400" priority="374">
      <formula>$T49=7</formula>
    </cfRule>
    <cfRule type="expression" dxfId="399" priority="375">
      <formula>$T49=6</formula>
    </cfRule>
    <cfRule type="expression" dxfId="398" priority="376">
      <formula>$T49=5</formula>
    </cfRule>
    <cfRule type="expression" dxfId="397" priority="377">
      <formula>$T49=4</formula>
    </cfRule>
    <cfRule type="expression" dxfId="396" priority="378">
      <formula>$T49=3</formula>
    </cfRule>
    <cfRule type="expression" dxfId="395" priority="379">
      <formula>$T49=2</formula>
    </cfRule>
    <cfRule type="expression" dxfId="394" priority="380">
      <formula>$T49=1</formula>
    </cfRule>
  </conditionalFormatting>
  <conditionalFormatting sqref="Q49:Q53">
    <cfRule type="expression" dxfId="393" priority="355">
      <formula>"&lt;,2"</formula>
    </cfRule>
  </conditionalFormatting>
  <conditionalFormatting sqref="R49:R53">
    <cfRule type="cellIs" dxfId="392" priority="347" operator="equal">
      <formula>20</formula>
    </cfRule>
    <cfRule type="cellIs" dxfId="391" priority="348" operator="equal">
      <formula>10</formula>
    </cfRule>
    <cfRule type="cellIs" dxfId="390" priority="349" operator="equal">
      <formula>5</formula>
    </cfRule>
    <cfRule type="cellIs" dxfId="389" priority="350" operator="equal">
      <formula>1</formula>
    </cfRule>
    <cfRule type="cellIs" dxfId="388" priority="351" operator="equal">
      <formula>0.8</formula>
    </cfRule>
    <cfRule type="cellIs" dxfId="387" priority="352" operator="equal">
      <formula>0.6</formula>
    </cfRule>
    <cfRule type="cellIs" dxfId="386" priority="353" operator="equal">
      <formula>0.4</formula>
    </cfRule>
    <cfRule type="cellIs" dxfId="385" priority="354" operator="equal">
      <formula>20%</formula>
    </cfRule>
  </conditionalFormatting>
  <conditionalFormatting sqref="P49:P53">
    <cfRule type="cellIs" dxfId="384" priority="346" operator="equal">
      <formula>0.2</formula>
    </cfRule>
  </conditionalFormatting>
  <conditionalFormatting sqref="O49:O53">
    <cfRule type="beginsWith" priority="334" operator="beginsWith" text="La actividad que conlleva el riesgo se ejecuta como máximos 2 veces por año">
      <formula>LEFT(O49,LEN("La actividad que conlleva el riesgo se ejecuta como máximos 2 veces por año"))="La actividad que conlleva el riesgo se ejecuta como máximos 2 veces por año"</formula>
    </cfRule>
    <cfRule type="cellIs" dxfId="383" priority="335" operator="equal">
      <formula>"La actividad que conlleva el riesgo se ejecuta como máximos 2 veces por año"</formula>
    </cfRule>
    <cfRule type="cellIs" dxfId="382" priority="336" operator="equal">
      <formula>"La actividad que conlleva el riesgo se ejecuta como máximos 2 veces por año "</formula>
    </cfRule>
    <cfRule type="containsText" dxfId="381" priority="337" operator="containsText" text="La actividad que conlleva el riesgo se ejecuta como máximos 2 veces por año">
      <formula>NOT(ISERROR(SEARCH("La actividad que conlleva el riesgo se ejecuta como máximos 2 veces por año",O49)))</formula>
    </cfRule>
    <cfRule type="cellIs" dxfId="380" priority="338" operator="equal">
      <formula>"La actividad que conlleva el riesgo se ejecuta como máximos 2 veces por año"</formula>
    </cfRule>
    <cfRule type="cellIs" dxfId="379" priority="339" operator="equal">
      <formula>"La actividad que conlleva el riesgo se ejecuta como máximos 2 veces por año"</formula>
    </cfRule>
  </conditionalFormatting>
  <conditionalFormatting sqref="AD49:AE53">
    <cfRule type="expression" dxfId="378" priority="333">
      <formula>AF49=15</formula>
    </cfRule>
  </conditionalFormatting>
  <conditionalFormatting sqref="AF49:AG53">
    <cfRule type="expression" dxfId="377" priority="332">
      <formula>AD49=25</formula>
    </cfRule>
  </conditionalFormatting>
  <conditionalFormatting sqref="AB49:AC49">
    <cfRule type="expression" dxfId="376" priority="319">
      <formula>AB49=10</formula>
    </cfRule>
    <cfRule type="expression" dxfId="375" priority="320">
      <formula>Z49=15</formula>
    </cfRule>
    <cfRule type="expression" dxfId="374" priority="321">
      <formula>X49=25</formula>
    </cfRule>
    <cfRule type="cellIs" dxfId="373" priority="331" operator="equal">
      <formula>25</formula>
    </cfRule>
  </conditionalFormatting>
  <conditionalFormatting sqref="AB49:AC49">
    <cfRule type="expression" dxfId="372" priority="328">
      <formula>AD49=15</formula>
    </cfRule>
    <cfRule type="expression" dxfId="371" priority="329">
      <formula>AF49=10</formula>
    </cfRule>
    <cfRule type="expression" dxfId="370" priority="330">
      <formula>AD49=15</formula>
    </cfRule>
  </conditionalFormatting>
  <conditionalFormatting sqref="X49:Y49">
    <cfRule type="expression" dxfId="369" priority="325">
      <formula>AB49=10</formula>
    </cfRule>
    <cfRule type="expression" dxfId="368" priority="326">
      <formula>X49=25</formula>
    </cfRule>
    <cfRule type="expression" dxfId="367" priority="327">
      <formula>Z49=15</formula>
    </cfRule>
  </conditionalFormatting>
  <conditionalFormatting sqref="Z49:AA49">
    <cfRule type="expression" dxfId="366" priority="322">
      <formula>Z49=15</formula>
    </cfRule>
    <cfRule type="expression" dxfId="365" priority="323">
      <formula>AB49=10</formula>
    </cfRule>
    <cfRule type="expression" dxfId="364" priority="324">
      <formula>X49=25</formula>
    </cfRule>
  </conditionalFormatting>
  <conditionalFormatting sqref="AB50:AC53">
    <cfRule type="expression" dxfId="363" priority="306">
      <formula>AB50=10</formula>
    </cfRule>
    <cfRule type="expression" dxfId="362" priority="307">
      <formula>Z50=15</formula>
    </cfRule>
    <cfRule type="expression" dxfId="361" priority="308">
      <formula>X50=25</formula>
    </cfRule>
    <cfRule type="cellIs" dxfId="360" priority="318" operator="equal">
      <formula>25</formula>
    </cfRule>
  </conditionalFormatting>
  <conditionalFormatting sqref="AB50:AC53">
    <cfRule type="expression" dxfId="359" priority="315">
      <formula>AD50=15</formula>
    </cfRule>
    <cfRule type="expression" dxfId="358" priority="316">
      <formula>AF50=10</formula>
    </cfRule>
    <cfRule type="expression" dxfId="357" priority="317">
      <formula>AD50=15</formula>
    </cfRule>
  </conditionalFormatting>
  <conditionalFormatting sqref="X50:Y53">
    <cfRule type="expression" dxfId="356" priority="312">
      <formula>AB50=10</formula>
    </cfRule>
    <cfRule type="expression" dxfId="355" priority="313">
      <formula>X50=25</formula>
    </cfRule>
    <cfRule type="expression" dxfId="354" priority="314">
      <formula>Z50=15</formula>
    </cfRule>
  </conditionalFormatting>
  <conditionalFormatting sqref="Z50:AA53">
    <cfRule type="expression" dxfId="353" priority="309">
      <formula>Z50=15</formula>
    </cfRule>
    <cfRule type="expression" dxfId="352" priority="310">
      <formula>AB50=10</formula>
    </cfRule>
    <cfRule type="expression" dxfId="351" priority="311">
      <formula>X50=25</formula>
    </cfRule>
  </conditionalFormatting>
  <conditionalFormatting sqref="V49:V53">
    <cfRule type="expression" dxfId="350" priority="305">
      <formula>W49="X"</formula>
    </cfRule>
  </conditionalFormatting>
  <conditionalFormatting sqref="AJ49">
    <cfRule type="cellIs" dxfId="349" priority="302" operator="equal">
      <formula>0.6</formula>
    </cfRule>
    <cfRule type="cellIs" dxfId="348" priority="303" operator="equal">
      <formula>1</formula>
    </cfRule>
    <cfRule type="cellIs" dxfId="347" priority="304" operator="equal">
      <formula>0.8</formula>
    </cfRule>
  </conditionalFormatting>
  <conditionalFormatting sqref="BB49:BB53">
    <cfRule type="cellIs" dxfId="346" priority="301" operator="equal">
      <formula>"compartir"</formula>
    </cfRule>
  </conditionalFormatting>
  <conditionalFormatting sqref="W49">
    <cfRule type="cellIs" dxfId="345" priority="300" operator="equal">
      <formula>"X"</formula>
    </cfRule>
  </conditionalFormatting>
  <conditionalFormatting sqref="W49">
    <cfRule type="cellIs" dxfId="344" priority="299" operator="equal">
      <formula>"X"</formula>
    </cfRule>
  </conditionalFormatting>
  <conditionalFormatting sqref="W49">
    <cfRule type="expression" dxfId="343" priority="297">
      <formula>V49=Y</formula>
    </cfRule>
    <cfRule type="expression" dxfId="342" priority="298">
      <formula>V49="y"</formula>
    </cfRule>
  </conditionalFormatting>
  <conditionalFormatting sqref="V55:V59">
    <cfRule type="cellIs" dxfId="341" priority="296" operator="equal">
      <formula>"X"</formula>
    </cfRule>
  </conditionalFormatting>
  <conditionalFormatting sqref="AK55:AL59">
    <cfRule type="cellIs" dxfId="340" priority="294" operator="equal">
      <formula>"NO"</formula>
    </cfRule>
    <cfRule type="cellIs" dxfId="339" priority="295" operator="equal">
      <formula>"SI"</formula>
    </cfRule>
  </conditionalFormatting>
  <conditionalFormatting sqref="AM55:AN59">
    <cfRule type="cellIs" dxfId="338" priority="292" operator="equal">
      <formula>"ALE"</formula>
    </cfRule>
    <cfRule type="cellIs" dxfId="337" priority="293" operator="equal">
      <formula>"CON"</formula>
    </cfRule>
  </conditionalFormatting>
  <conditionalFormatting sqref="CA55:CP59">
    <cfRule type="cellIs" dxfId="336" priority="290" operator="equal">
      <formula>"NO"</formula>
    </cfRule>
    <cfRule type="cellIs" dxfId="335" priority="291" operator="equal">
      <formula>"SI"</formula>
    </cfRule>
  </conditionalFormatting>
  <conditionalFormatting sqref="DA55:DP59">
    <cfRule type="cellIs" dxfId="334" priority="288" operator="equal">
      <formula>"NO"</formula>
    </cfRule>
    <cfRule type="cellIs" dxfId="333" priority="289" operator="equal">
      <formula>"SI"</formula>
    </cfRule>
  </conditionalFormatting>
  <conditionalFormatting sqref="V55:V59">
    <cfRule type="cellIs" dxfId="332" priority="240" operator="equal">
      <formula>"Y"</formula>
    </cfRule>
  </conditionalFormatting>
  <conditionalFormatting sqref="AI55:AI59">
    <cfRule type="cellIs" dxfId="331" priority="284" operator="equal">
      <formula>0</formula>
    </cfRule>
    <cfRule type="cellIs" dxfId="330" priority="285" operator="between">
      <formula>"0.1"</formula>
      <formula>100</formula>
    </cfRule>
    <cfRule type="cellIs" dxfId="329" priority="286" operator="between">
      <formula>0</formula>
      <formula>100</formula>
    </cfRule>
    <cfRule type="cellIs" dxfId="328" priority="287" operator="between">
      <formula>0</formula>
      <formula>100</formula>
    </cfRule>
  </conditionalFormatting>
  <conditionalFormatting sqref="BB55">
    <cfRule type="cellIs" dxfId="327" priority="283" stopIfTrue="1" operator="equal">
      <formula>"SI"</formula>
    </cfRule>
  </conditionalFormatting>
  <conditionalFormatting sqref="AI55:AI59">
    <cfRule type="cellIs" dxfId="326" priority="282" operator="equal">
      <formula>0.58</formula>
    </cfRule>
  </conditionalFormatting>
  <conditionalFormatting sqref="AY55:AY59">
    <cfRule type="expression" dxfId="325" priority="256">
      <formula>"&lt;,2"</formula>
    </cfRule>
  </conditionalFormatting>
  <conditionalFormatting sqref="AW55:AW59">
    <cfRule type="expression" dxfId="324" priority="255">
      <formula>"&lt;,2"</formula>
    </cfRule>
  </conditionalFormatting>
  <conditionalFormatting sqref="BA55">
    <cfRule type="expression" dxfId="323" priority="257">
      <formula>$BD55=25</formula>
    </cfRule>
    <cfRule type="expression" dxfId="322" priority="258">
      <formula>$BD55=24</formula>
    </cfRule>
    <cfRule type="expression" dxfId="321" priority="259">
      <formula>$BD55=23</formula>
    </cfRule>
    <cfRule type="expression" dxfId="320" priority="260">
      <formula>$BD55=22</formula>
    </cfRule>
    <cfRule type="expression" dxfId="319" priority="261">
      <formula>$BD55=21</formula>
    </cfRule>
    <cfRule type="expression" dxfId="318" priority="262">
      <formula>$BD55=20</formula>
    </cfRule>
    <cfRule type="expression" dxfId="317" priority="263">
      <formula>$BD55=19</formula>
    </cfRule>
    <cfRule type="expression" dxfId="316" priority="264">
      <formula>$BD55=18</formula>
    </cfRule>
    <cfRule type="expression" dxfId="315" priority="265">
      <formula>$BD55=17</formula>
    </cfRule>
    <cfRule type="expression" dxfId="314" priority="266">
      <formula>$BD55=16</formula>
    </cfRule>
    <cfRule type="expression" dxfId="313" priority="267">
      <formula>$BD55=15</formula>
    </cfRule>
    <cfRule type="expression" dxfId="312" priority="268">
      <formula>$BD55=14</formula>
    </cfRule>
    <cfRule type="expression" dxfId="311" priority="269">
      <formula>$BD55=13</formula>
    </cfRule>
    <cfRule type="expression" dxfId="310" priority="270">
      <formula>$BD55=12</formula>
    </cfRule>
    <cfRule type="expression" dxfId="309" priority="271">
      <formula>$BD55=11</formula>
    </cfRule>
    <cfRule type="expression" dxfId="308" priority="272">
      <formula>$BD55=10</formula>
    </cfRule>
    <cfRule type="expression" dxfId="307" priority="273">
      <formula>$BD55=9</formula>
    </cfRule>
    <cfRule type="expression" dxfId="306" priority="274">
      <formula>$BD55=8</formula>
    </cfRule>
    <cfRule type="expression" dxfId="305" priority="275">
      <formula>$BD55=7</formula>
    </cfRule>
    <cfRule type="expression" dxfId="304" priority="276">
      <formula>$BD55=6</formula>
    </cfRule>
    <cfRule type="expression" dxfId="303" priority="277">
      <formula>$BD55=5</formula>
    </cfRule>
    <cfRule type="expression" dxfId="302" priority="278">
      <formula>$BD55=4</formula>
    </cfRule>
    <cfRule type="expression" dxfId="301" priority="279">
      <formula>$BD55=3</formula>
    </cfRule>
    <cfRule type="expression" dxfId="300" priority="280">
      <formula>$BD55=2</formula>
    </cfRule>
    <cfRule type="expression" dxfId="299" priority="281">
      <formula>$BD55=1</formula>
    </cfRule>
  </conditionalFormatting>
  <conditionalFormatting sqref="AX55:AX59">
    <cfRule type="beginsWith" dxfId="298" priority="250" operator="beginsWith" text="MUY ALTA">
      <formula>LEFT(AX55,LEN("MUY ALTA"))="MUY ALTA"</formula>
    </cfRule>
    <cfRule type="beginsWith" dxfId="297" priority="251" operator="beginsWith" text="ALTA">
      <formula>LEFT(AX55,LEN("ALTA"))="ALTA"</formula>
    </cfRule>
    <cfRule type="beginsWith" dxfId="296" priority="252" operator="beginsWith" text="MEDIA">
      <formula>LEFT(AX55,LEN("MEDIA"))="MEDIA"</formula>
    </cfRule>
    <cfRule type="beginsWith" dxfId="295" priority="253" operator="beginsWith" text="BAJA">
      <formula>LEFT(AX55,LEN("BAJA"))="BAJA"</formula>
    </cfRule>
    <cfRule type="beginsWith" dxfId="294" priority="254" operator="beginsWith" text="MUY BAJA">
      <formula>LEFT(AX55,LEN("MUY BAJA"))="MUY BAJA"</formula>
    </cfRule>
  </conditionalFormatting>
  <conditionalFormatting sqref="AZ55:AZ59">
    <cfRule type="beginsWith" dxfId="293" priority="245" operator="beginsWith" text="MUY ALTA">
      <formula>LEFT(AZ55,LEN("MUY ALTA"))="MUY ALTA"</formula>
    </cfRule>
    <cfRule type="beginsWith" dxfId="292" priority="246" operator="beginsWith" text="ALTA">
      <formula>LEFT(AZ55,LEN("ALTA"))="ALTA"</formula>
    </cfRule>
    <cfRule type="beginsWith" dxfId="291" priority="247" operator="beginsWith" text="MEDIA">
      <formula>LEFT(AZ55,LEN("MEDIA"))="MEDIA"</formula>
    </cfRule>
    <cfRule type="beginsWith" dxfId="290" priority="248" operator="beginsWith" text="BAJA">
      <formula>LEFT(AZ55,LEN("BAJA"))="BAJA"</formula>
    </cfRule>
    <cfRule type="beginsWith" dxfId="289" priority="249" operator="beginsWith" text="MUY BAJA">
      <formula>LEFT(AZ55,LEN("MUY BAJA"))="MUY BAJA"</formula>
    </cfRule>
  </conditionalFormatting>
  <conditionalFormatting sqref="AO55:AP59">
    <cfRule type="cellIs" dxfId="288" priority="244" operator="equal">
      <formula>"NO"</formula>
    </cfRule>
  </conditionalFormatting>
  <conditionalFormatting sqref="BB55:BB59">
    <cfRule type="cellIs" dxfId="287" priority="241" operator="equal">
      <formula>"Evitar"</formula>
    </cfRule>
    <cfRule type="cellIs" dxfId="286" priority="242" operator="equal">
      <formula>"Aceptar"</formula>
    </cfRule>
    <cfRule type="cellIs" dxfId="285" priority="243" operator="equal">
      <formula>"Reducir"</formula>
    </cfRule>
  </conditionalFormatting>
  <conditionalFormatting sqref="CW55:CZ59">
    <cfRule type="cellIs" dxfId="284" priority="238" operator="equal">
      <formula>"NO"</formula>
    </cfRule>
    <cfRule type="cellIs" dxfId="283" priority="239" operator="equal">
      <formula>"SI"</formula>
    </cfRule>
  </conditionalFormatting>
  <conditionalFormatting sqref="V55:V59">
    <cfRule type="expression" dxfId="282" priority="237">
      <formula>W55="X"</formula>
    </cfRule>
  </conditionalFormatting>
  <conditionalFormatting sqref="V55:V59">
    <cfRule type="expression" dxfId="281" priority="236">
      <formula>W55="X"</formula>
    </cfRule>
  </conditionalFormatting>
  <conditionalFormatting sqref="Q55:Q59">
    <cfRule type="expression" dxfId="280" priority="235">
      <formula>"&lt;,2"</formula>
    </cfRule>
  </conditionalFormatting>
  <conditionalFormatting sqref="R55:R59">
    <cfRule type="cellIs" dxfId="279" priority="227" operator="equal">
      <formula>20</formula>
    </cfRule>
    <cfRule type="cellIs" dxfId="278" priority="228" operator="equal">
      <formula>10</formula>
    </cfRule>
    <cfRule type="cellIs" dxfId="277" priority="229" operator="equal">
      <formula>5</formula>
    </cfRule>
    <cfRule type="cellIs" dxfId="276" priority="230" operator="equal">
      <formula>1</formula>
    </cfRule>
    <cfRule type="cellIs" dxfId="275" priority="231" operator="equal">
      <formula>0.8</formula>
    </cfRule>
    <cfRule type="cellIs" dxfId="274" priority="232" operator="equal">
      <formula>0.6</formula>
    </cfRule>
    <cfRule type="cellIs" dxfId="273" priority="233" operator="equal">
      <formula>0.4</formula>
    </cfRule>
    <cfRule type="cellIs" dxfId="272" priority="234" operator="equal">
      <formula>20%</formula>
    </cfRule>
  </conditionalFormatting>
  <conditionalFormatting sqref="P55:P59">
    <cfRule type="cellIs" dxfId="271" priority="226" operator="equal">
      <formula>0.2</formula>
    </cfRule>
  </conditionalFormatting>
  <conditionalFormatting sqref="O55:O59">
    <cfRule type="beginsWith" priority="214" operator="beginsWith" text="La actividad que conlleva el riesgo se ejecuta como máximos 2 veces por año">
      <formula>LEFT(O55,LEN("La actividad que conlleva el riesgo se ejecuta como máximos 2 veces por año"))="La actividad que conlleva el riesgo se ejecuta como máximos 2 veces por año"</formula>
    </cfRule>
    <cfRule type="cellIs" dxfId="270" priority="215" operator="equal">
      <formula>"La actividad que conlleva el riesgo se ejecuta como máximos 2 veces por año"</formula>
    </cfRule>
    <cfRule type="cellIs" dxfId="269" priority="216" operator="equal">
      <formula>"La actividad que conlleva el riesgo se ejecuta como máximos 2 veces por año "</formula>
    </cfRule>
    <cfRule type="containsText" dxfId="268" priority="217" operator="containsText" text="La actividad que conlleva el riesgo se ejecuta como máximos 2 veces por año">
      <formula>NOT(ISERROR(SEARCH("La actividad que conlleva el riesgo se ejecuta como máximos 2 veces por año",O55)))</formula>
    </cfRule>
    <cfRule type="cellIs" dxfId="267" priority="218" operator="equal">
      <formula>"La actividad que conlleva el riesgo se ejecuta como máximos 2 veces por año"</formula>
    </cfRule>
    <cfRule type="cellIs" dxfId="266" priority="219" operator="equal">
      <formula>"La actividad que conlleva el riesgo se ejecuta como máximos 2 veces por año"</formula>
    </cfRule>
  </conditionalFormatting>
  <conditionalFormatting sqref="AJ55:AJ59">
    <cfRule type="cellIs" dxfId="265" priority="211" operator="equal">
      <formula>0.6</formula>
    </cfRule>
    <cfRule type="cellIs" dxfId="264" priority="212" operator="equal">
      <formula>1</formula>
    </cfRule>
    <cfRule type="cellIs" dxfId="263" priority="213" operator="equal">
      <formula>0.8</formula>
    </cfRule>
  </conditionalFormatting>
  <conditionalFormatting sqref="BB55:BB59">
    <cfRule type="cellIs" dxfId="262" priority="210" operator="equal">
      <formula>"combatir"</formula>
    </cfRule>
  </conditionalFormatting>
  <conditionalFormatting sqref="S55">
    <cfRule type="expression" dxfId="261" priority="185">
      <formula>$T55=25</formula>
    </cfRule>
    <cfRule type="expression" dxfId="260" priority="186">
      <formula>$T55=24</formula>
    </cfRule>
    <cfRule type="expression" dxfId="259" priority="187">
      <formula>$T55=23</formula>
    </cfRule>
    <cfRule type="expression" dxfId="258" priority="188">
      <formula>$T55=22</formula>
    </cfRule>
    <cfRule type="expression" dxfId="257" priority="189">
      <formula>$T55=21</formula>
    </cfRule>
    <cfRule type="expression" dxfId="256" priority="190">
      <formula>$T55=20</formula>
    </cfRule>
    <cfRule type="expression" dxfId="255" priority="191">
      <formula>$T55=19</formula>
    </cfRule>
    <cfRule type="expression" dxfId="254" priority="192">
      <formula>$T55=18</formula>
    </cfRule>
    <cfRule type="expression" dxfId="253" priority="193">
      <formula>$T55=17</formula>
    </cfRule>
    <cfRule type="expression" dxfId="252" priority="194">
      <formula>$T55=16</formula>
    </cfRule>
    <cfRule type="expression" dxfId="251" priority="195">
      <formula>$T55=15</formula>
    </cfRule>
    <cfRule type="expression" dxfId="250" priority="196">
      <formula>$T55=14</formula>
    </cfRule>
    <cfRule type="expression" dxfId="249" priority="197">
      <formula>$T55=13</formula>
    </cfRule>
    <cfRule type="expression" dxfId="248" priority="198">
      <formula>$T55=12</formula>
    </cfRule>
    <cfRule type="expression" dxfId="247" priority="199">
      <formula>$T55=11</formula>
    </cfRule>
    <cfRule type="expression" dxfId="246" priority="200">
      <formula>$T55=10</formula>
    </cfRule>
    <cfRule type="expression" dxfId="245" priority="201">
      <formula>$T55=9</formula>
    </cfRule>
    <cfRule type="expression" dxfId="244" priority="202">
      <formula>$T55=8</formula>
    </cfRule>
    <cfRule type="expression" dxfId="243" priority="203">
      <formula>$T55=7</formula>
    </cfRule>
    <cfRule type="expression" dxfId="242" priority="204">
      <formula>$T55=6</formula>
    </cfRule>
    <cfRule type="expression" dxfId="241" priority="205">
      <formula>$T55=5</formula>
    </cfRule>
    <cfRule type="expression" dxfId="240" priority="206">
      <formula>$T55=4</formula>
    </cfRule>
    <cfRule type="expression" dxfId="239" priority="207">
      <formula>$T55=3</formula>
    </cfRule>
    <cfRule type="expression" dxfId="238" priority="208">
      <formula>$T55=2</formula>
    </cfRule>
    <cfRule type="expression" dxfId="237" priority="209">
      <formula>$T55=1</formula>
    </cfRule>
  </conditionalFormatting>
  <conditionalFormatting sqref="W55">
    <cfRule type="cellIs" dxfId="236" priority="184" operator="equal">
      <formula>"X"</formula>
    </cfRule>
  </conditionalFormatting>
  <conditionalFormatting sqref="W55">
    <cfRule type="cellIs" dxfId="235" priority="183" operator="equal">
      <formula>"X"</formula>
    </cfRule>
  </conditionalFormatting>
  <conditionalFormatting sqref="W55">
    <cfRule type="expression" dxfId="234" priority="181">
      <formula>V55=Y</formula>
    </cfRule>
    <cfRule type="expression" dxfId="233" priority="182">
      <formula>V55="y"</formula>
    </cfRule>
  </conditionalFormatting>
  <conditionalFormatting sqref="BB55:BB59">
    <cfRule type="cellIs" dxfId="232" priority="180" operator="equal">
      <formula>"compartir"</formula>
    </cfRule>
  </conditionalFormatting>
  <conditionalFormatting sqref="AD57:AE59">
    <cfRule type="cellIs" dxfId="231" priority="179" operator="equal">
      <formula>25</formula>
    </cfRule>
  </conditionalFormatting>
  <conditionalFormatting sqref="AF57:AG59">
    <cfRule type="cellIs" dxfId="230" priority="178" operator="equal">
      <formula>15</formula>
    </cfRule>
  </conditionalFormatting>
  <conditionalFormatting sqref="AD57:AE59">
    <cfRule type="expression" dxfId="229" priority="177">
      <formula>AF57=15</formula>
    </cfRule>
  </conditionalFormatting>
  <conditionalFormatting sqref="AF57:AG59">
    <cfRule type="expression" dxfId="228" priority="176">
      <formula>AD57=25</formula>
    </cfRule>
  </conditionalFormatting>
  <conditionalFormatting sqref="AB55:AC55">
    <cfRule type="expression" dxfId="227" priority="163">
      <formula>AB55=10</formula>
    </cfRule>
    <cfRule type="expression" dxfId="226" priority="164">
      <formula>Z55=15</formula>
    </cfRule>
    <cfRule type="expression" dxfId="225" priority="165">
      <formula>X55=25</formula>
    </cfRule>
    <cfRule type="cellIs" dxfId="224" priority="175" operator="equal">
      <formula>25</formula>
    </cfRule>
  </conditionalFormatting>
  <conditionalFormatting sqref="AB55:AC55">
    <cfRule type="expression" dxfId="223" priority="172">
      <formula>AD55=15</formula>
    </cfRule>
    <cfRule type="expression" dxfId="222" priority="173">
      <formula>AF55=10</formula>
    </cfRule>
    <cfRule type="expression" dxfId="221" priority="174">
      <formula>AD55=15</formula>
    </cfRule>
  </conditionalFormatting>
  <conditionalFormatting sqref="X55:Y55">
    <cfRule type="expression" dxfId="220" priority="169">
      <formula>AB55=10</formula>
    </cfRule>
    <cfRule type="expression" dxfId="219" priority="170">
      <formula>X55=25</formula>
    </cfRule>
    <cfRule type="expression" dxfId="218" priority="171">
      <formula>Z55=15</formula>
    </cfRule>
  </conditionalFormatting>
  <conditionalFormatting sqref="Z55:AA55">
    <cfRule type="expression" dxfId="217" priority="166">
      <formula>Z55=15</formula>
    </cfRule>
    <cfRule type="expression" dxfId="216" priority="167">
      <formula>AB55=10</formula>
    </cfRule>
    <cfRule type="expression" dxfId="215" priority="168">
      <formula>X55=25</formula>
    </cfRule>
  </conditionalFormatting>
  <conditionalFormatting sqref="AB56:AC59">
    <cfRule type="expression" dxfId="214" priority="150">
      <formula>AB56=10</formula>
    </cfRule>
    <cfRule type="expression" dxfId="213" priority="151">
      <formula>Z56=15</formula>
    </cfRule>
    <cfRule type="expression" dxfId="212" priority="152">
      <formula>X56=25</formula>
    </cfRule>
    <cfRule type="cellIs" dxfId="211" priority="162" operator="equal">
      <formula>25</formula>
    </cfRule>
  </conditionalFormatting>
  <conditionalFormatting sqref="AB56:AC59">
    <cfRule type="expression" dxfId="210" priority="159">
      <formula>AD56=15</formula>
    </cfRule>
    <cfRule type="expression" dxfId="209" priority="160">
      <formula>AF56=10</formula>
    </cfRule>
    <cfRule type="expression" dxfId="208" priority="161">
      <formula>AD56=15</formula>
    </cfRule>
  </conditionalFormatting>
  <conditionalFormatting sqref="X56:Y59">
    <cfRule type="expression" dxfId="207" priority="156">
      <formula>AB56=10</formula>
    </cfRule>
    <cfRule type="expression" dxfId="206" priority="157">
      <formula>X56=25</formula>
    </cfRule>
    <cfRule type="expression" dxfId="205" priority="158">
      <formula>Z56=15</formula>
    </cfRule>
  </conditionalFormatting>
  <conditionalFormatting sqref="Z56:AA59">
    <cfRule type="expression" dxfId="204" priority="153">
      <formula>Z56=15</formula>
    </cfRule>
    <cfRule type="expression" dxfId="203" priority="154">
      <formula>AB56=10</formula>
    </cfRule>
    <cfRule type="expression" dxfId="202" priority="155">
      <formula>X56=25</formula>
    </cfRule>
  </conditionalFormatting>
  <conditionalFormatting sqref="AD55:AE56">
    <cfRule type="cellIs" dxfId="201" priority="149" operator="equal">
      <formula>25</formula>
    </cfRule>
  </conditionalFormatting>
  <conditionalFormatting sqref="AD55:AE56">
    <cfRule type="expression" dxfId="200" priority="148">
      <formula>AF55=15</formula>
    </cfRule>
  </conditionalFormatting>
  <conditionalFormatting sqref="AF55:AG56">
    <cfRule type="cellIs" dxfId="199" priority="147" operator="equal">
      <formula>15</formula>
    </cfRule>
  </conditionalFormatting>
  <conditionalFormatting sqref="AF55:AG56">
    <cfRule type="expression" dxfId="198" priority="146">
      <formula>AD55=25</formula>
    </cfRule>
  </conditionalFormatting>
  <conditionalFormatting sqref="V61:V65">
    <cfRule type="cellIs" dxfId="197" priority="145" operator="equal">
      <formula>"X"</formula>
    </cfRule>
  </conditionalFormatting>
  <conditionalFormatting sqref="AK61:AL65">
    <cfRule type="cellIs" dxfId="196" priority="143" operator="equal">
      <formula>"NO"</formula>
    </cfRule>
    <cfRule type="cellIs" dxfId="195" priority="144" operator="equal">
      <formula>"SI"</formula>
    </cfRule>
  </conditionalFormatting>
  <conditionalFormatting sqref="AM61:AN65">
    <cfRule type="cellIs" dxfId="194" priority="141" operator="equal">
      <formula>"ALE"</formula>
    </cfRule>
    <cfRule type="cellIs" dxfId="193" priority="142" operator="equal">
      <formula>"CON"</formula>
    </cfRule>
  </conditionalFormatting>
  <conditionalFormatting sqref="AD61:AE65">
    <cfRule type="cellIs" dxfId="192" priority="140" operator="equal">
      <formula>25</formula>
    </cfRule>
  </conditionalFormatting>
  <conditionalFormatting sqref="AF61:AG65">
    <cfRule type="cellIs" dxfId="191" priority="139" operator="equal">
      <formula>15</formula>
    </cfRule>
  </conditionalFormatting>
  <conditionalFormatting sqref="CA61:CP65">
    <cfRule type="cellIs" dxfId="190" priority="137" operator="equal">
      <formula>"NO"</formula>
    </cfRule>
    <cfRule type="cellIs" dxfId="189" priority="138" operator="equal">
      <formula>"SI"</formula>
    </cfRule>
  </conditionalFormatting>
  <conditionalFormatting sqref="DA61:DP65">
    <cfRule type="cellIs" dxfId="188" priority="135" operator="equal">
      <formula>"NO"</formula>
    </cfRule>
    <cfRule type="cellIs" dxfId="187" priority="136" operator="equal">
      <formula>"SI"</formula>
    </cfRule>
  </conditionalFormatting>
  <conditionalFormatting sqref="V61:V65">
    <cfRule type="cellIs" dxfId="186" priority="87" operator="equal">
      <formula>"Y"</formula>
    </cfRule>
  </conditionalFormatting>
  <conditionalFormatting sqref="AI61:AI65">
    <cfRule type="cellIs" dxfId="185" priority="131" operator="equal">
      <formula>0</formula>
    </cfRule>
    <cfRule type="cellIs" dxfId="184" priority="132" operator="between">
      <formula>"0.1"</formula>
      <formula>100</formula>
    </cfRule>
    <cfRule type="cellIs" dxfId="183" priority="133" operator="between">
      <formula>0</formula>
      <formula>100</formula>
    </cfRule>
    <cfRule type="cellIs" dxfId="182" priority="134" operator="between">
      <formula>0</formula>
      <formula>100</formula>
    </cfRule>
  </conditionalFormatting>
  <conditionalFormatting sqref="BB61">
    <cfRule type="cellIs" dxfId="181" priority="130" stopIfTrue="1" operator="equal">
      <formula>"SI"</formula>
    </cfRule>
  </conditionalFormatting>
  <conditionalFormatting sqref="AI61:AI65">
    <cfRule type="cellIs" dxfId="180" priority="129" operator="equal">
      <formula>0.58</formula>
    </cfRule>
  </conditionalFormatting>
  <conditionalFormatting sqref="AY61:AY65">
    <cfRule type="expression" dxfId="179" priority="103">
      <formula>"&lt;,2"</formula>
    </cfRule>
  </conditionalFormatting>
  <conditionalFormatting sqref="AW61:AW65">
    <cfRule type="expression" dxfId="178" priority="102">
      <formula>"&lt;,2"</formula>
    </cfRule>
  </conditionalFormatting>
  <conditionalFormatting sqref="BA61">
    <cfRule type="expression" dxfId="177" priority="104">
      <formula>$BD61=25</formula>
    </cfRule>
    <cfRule type="expression" dxfId="176" priority="105">
      <formula>$BD61=24</formula>
    </cfRule>
    <cfRule type="expression" dxfId="175" priority="106">
      <formula>$BD61=23</formula>
    </cfRule>
    <cfRule type="expression" dxfId="174" priority="107">
      <formula>$BD61=22</formula>
    </cfRule>
    <cfRule type="expression" dxfId="173" priority="108">
      <formula>$BD61=21</formula>
    </cfRule>
    <cfRule type="expression" dxfId="172" priority="109">
      <formula>$BD61=20</formula>
    </cfRule>
    <cfRule type="expression" dxfId="171" priority="110">
      <formula>$BD61=19</formula>
    </cfRule>
    <cfRule type="expression" dxfId="170" priority="111">
      <formula>$BD61=18</formula>
    </cfRule>
    <cfRule type="expression" dxfId="169" priority="112">
      <formula>$BD61=17</formula>
    </cfRule>
    <cfRule type="expression" dxfId="168" priority="113">
      <formula>$BD61=16</formula>
    </cfRule>
    <cfRule type="expression" dxfId="167" priority="114">
      <formula>$BD61=15</formula>
    </cfRule>
    <cfRule type="expression" dxfId="166" priority="115">
      <formula>$BD61=14</formula>
    </cfRule>
    <cfRule type="expression" dxfId="165" priority="116">
      <formula>$BD61=13</formula>
    </cfRule>
    <cfRule type="expression" dxfId="164" priority="117">
      <formula>$BD61=12</formula>
    </cfRule>
    <cfRule type="expression" dxfId="163" priority="118">
      <formula>$BD61=11</formula>
    </cfRule>
    <cfRule type="expression" dxfId="162" priority="119">
      <formula>$BD61=10</formula>
    </cfRule>
    <cfRule type="expression" dxfId="161" priority="120">
      <formula>$BD61=9</formula>
    </cfRule>
    <cfRule type="expression" dxfId="160" priority="121">
      <formula>$BD61=8</formula>
    </cfRule>
    <cfRule type="expression" dxfId="159" priority="122">
      <formula>$BD61=7</formula>
    </cfRule>
    <cfRule type="expression" dxfId="158" priority="123">
      <formula>$BD61=6</formula>
    </cfRule>
    <cfRule type="expression" dxfId="157" priority="124">
      <formula>$BD61=5</formula>
    </cfRule>
    <cfRule type="expression" dxfId="156" priority="125">
      <formula>$BD61=4</formula>
    </cfRule>
    <cfRule type="expression" dxfId="155" priority="126">
      <formula>$BD61=3</formula>
    </cfRule>
    <cfRule type="expression" dxfId="154" priority="127">
      <formula>$BD61=2</formula>
    </cfRule>
    <cfRule type="expression" dxfId="153" priority="128">
      <formula>$BD61=1</formula>
    </cfRule>
  </conditionalFormatting>
  <conditionalFormatting sqref="AX61:AX65">
    <cfRule type="beginsWith" dxfId="152" priority="97" operator="beginsWith" text="MUY ALTA">
      <formula>LEFT(AX61,LEN("MUY ALTA"))="MUY ALTA"</formula>
    </cfRule>
    <cfRule type="beginsWith" dxfId="151" priority="98" operator="beginsWith" text="ALTA">
      <formula>LEFT(AX61,LEN("ALTA"))="ALTA"</formula>
    </cfRule>
    <cfRule type="beginsWith" dxfId="150" priority="99" operator="beginsWith" text="MEDIA">
      <formula>LEFT(AX61,LEN("MEDIA"))="MEDIA"</formula>
    </cfRule>
    <cfRule type="beginsWith" dxfId="149" priority="100" operator="beginsWith" text="BAJA">
      <formula>LEFT(AX61,LEN("BAJA"))="BAJA"</formula>
    </cfRule>
    <cfRule type="beginsWith" dxfId="148" priority="101" operator="beginsWith" text="MUY BAJA">
      <formula>LEFT(AX61,LEN("MUY BAJA"))="MUY BAJA"</formula>
    </cfRule>
  </conditionalFormatting>
  <conditionalFormatting sqref="AZ61:AZ65">
    <cfRule type="beginsWith" dxfId="147" priority="92" operator="beginsWith" text="MUY ALTA">
      <formula>LEFT(AZ61,LEN("MUY ALTA"))="MUY ALTA"</formula>
    </cfRule>
    <cfRule type="beginsWith" dxfId="146" priority="93" operator="beginsWith" text="ALTA">
      <formula>LEFT(AZ61,LEN("ALTA"))="ALTA"</formula>
    </cfRule>
    <cfRule type="beginsWith" dxfId="145" priority="94" operator="beginsWith" text="MEDIA">
      <formula>LEFT(AZ61,LEN("MEDIA"))="MEDIA"</formula>
    </cfRule>
    <cfRule type="beginsWith" dxfId="144" priority="95" operator="beginsWith" text="BAJA">
      <formula>LEFT(AZ61,LEN("BAJA"))="BAJA"</formula>
    </cfRule>
    <cfRule type="beginsWith" dxfId="143" priority="96" operator="beginsWith" text="MUY BAJA">
      <formula>LEFT(AZ61,LEN("MUY BAJA"))="MUY BAJA"</formula>
    </cfRule>
  </conditionalFormatting>
  <conditionalFormatting sqref="AO61:AP65">
    <cfRule type="cellIs" dxfId="142" priority="91" operator="equal">
      <formula>"NO"</formula>
    </cfRule>
  </conditionalFormatting>
  <conditionalFormatting sqref="BB61:BB65">
    <cfRule type="cellIs" dxfId="141" priority="88" operator="equal">
      <formula>"Evitar"</formula>
    </cfRule>
    <cfRule type="cellIs" dxfId="140" priority="89" operator="equal">
      <formula>"Aceptar"</formula>
    </cfRule>
    <cfRule type="cellIs" dxfId="139" priority="90" operator="equal">
      <formula>"Reducir"</formula>
    </cfRule>
  </conditionalFormatting>
  <conditionalFormatting sqref="CW61:CZ65">
    <cfRule type="cellIs" dxfId="138" priority="85" operator="equal">
      <formula>"NO"</formula>
    </cfRule>
    <cfRule type="cellIs" dxfId="137" priority="86" operator="equal">
      <formula>"SI"</formula>
    </cfRule>
  </conditionalFormatting>
  <conditionalFormatting sqref="S61">
    <cfRule type="expression" dxfId="136" priority="60">
      <formula>$T61=25</formula>
    </cfRule>
    <cfRule type="expression" dxfId="135" priority="61">
      <formula>$T61=24</formula>
    </cfRule>
    <cfRule type="expression" dxfId="134" priority="62">
      <formula>$T61=23</formula>
    </cfRule>
    <cfRule type="expression" dxfId="133" priority="63">
      <formula>$T61=22</formula>
    </cfRule>
    <cfRule type="expression" dxfId="132" priority="64">
      <formula>$T61=21</formula>
    </cfRule>
    <cfRule type="expression" dxfId="131" priority="65">
      <formula>$T61=20</formula>
    </cfRule>
    <cfRule type="expression" dxfId="130" priority="66">
      <formula>$T61=19</formula>
    </cfRule>
    <cfRule type="expression" dxfId="129" priority="67">
      <formula>$T61=18</formula>
    </cfRule>
    <cfRule type="expression" dxfId="128" priority="68">
      <formula>$T61=17</formula>
    </cfRule>
    <cfRule type="expression" dxfId="127" priority="69">
      <formula>$T61=16</formula>
    </cfRule>
    <cfRule type="expression" dxfId="126" priority="70">
      <formula>$T61=15</formula>
    </cfRule>
    <cfRule type="expression" dxfId="125" priority="71">
      <formula>$T61=14</formula>
    </cfRule>
    <cfRule type="expression" dxfId="124" priority="72">
      <formula>$T61=13</formula>
    </cfRule>
    <cfRule type="expression" dxfId="123" priority="73">
      <formula>$T61=12</formula>
    </cfRule>
    <cfRule type="expression" dxfId="122" priority="74">
      <formula>$T61=11</formula>
    </cfRule>
    <cfRule type="expression" dxfId="121" priority="75">
      <formula>$T61=10</formula>
    </cfRule>
    <cfRule type="expression" dxfId="120" priority="76">
      <formula>$T61=9</formula>
    </cfRule>
    <cfRule type="expression" dxfId="119" priority="77">
      <formula>$T61=8</formula>
    </cfRule>
    <cfRule type="expression" dxfId="118" priority="78">
      <formula>$T61=7</formula>
    </cfRule>
    <cfRule type="expression" dxfId="117" priority="79">
      <formula>$T61=6</formula>
    </cfRule>
    <cfRule type="expression" dxfId="116" priority="80">
      <formula>$T61=5</formula>
    </cfRule>
    <cfRule type="expression" dxfId="115" priority="81">
      <formula>$T61=4</formula>
    </cfRule>
    <cfRule type="expression" dxfId="114" priority="82">
      <formula>$T61=3</formula>
    </cfRule>
    <cfRule type="expression" dxfId="113" priority="83">
      <formula>$T61=2</formula>
    </cfRule>
    <cfRule type="expression" dxfId="112" priority="84">
      <formula>$T61=1</formula>
    </cfRule>
  </conditionalFormatting>
  <conditionalFormatting sqref="Q61:Q65">
    <cfRule type="expression" dxfId="111" priority="59">
      <formula>"&lt;,2"</formula>
    </cfRule>
  </conditionalFormatting>
  <conditionalFormatting sqref="R61:R65">
    <cfRule type="cellIs" dxfId="110" priority="51" operator="equal">
      <formula>20</formula>
    </cfRule>
    <cfRule type="cellIs" dxfId="109" priority="52" operator="equal">
      <formula>10</formula>
    </cfRule>
    <cfRule type="cellIs" dxfId="108" priority="53" operator="equal">
      <formula>5</formula>
    </cfRule>
    <cfRule type="cellIs" dxfId="107" priority="54" operator="equal">
      <formula>1</formula>
    </cfRule>
    <cfRule type="cellIs" dxfId="106" priority="55" operator="equal">
      <formula>0.8</formula>
    </cfRule>
    <cfRule type="cellIs" dxfId="105" priority="56" operator="equal">
      <formula>0.6</formula>
    </cfRule>
    <cfRule type="cellIs" dxfId="104" priority="57" operator="equal">
      <formula>0.4</formula>
    </cfRule>
    <cfRule type="cellIs" dxfId="103" priority="58" operator="equal">
      <formula>20%</formula>
    </cfRule>
  </conditionalFormatting>
  <conditionalFormatting sqref="P61:P65">
    <cfRule type="cellIs" dxfId="102" priority="50" operator="equal">
      <formula>0.2</formula>
    </cfRule>
  </conditionalFormatting>
  <conditionalFormatting sqref="O61:O65">
    <cfRule type="beginsWith" priority="38" operator="beginsWith" text="La actividad que conlleva el riesgo se ejecuta como máximos 2 veces por año">
      <formula>LEFT(O61,LEN("La actividad que conlleva el riesgo se ejecuta como máximos 2 veces por año"))="La actividad que conlleva el riesgo se ejecuta como máximos 2 veces por año"</formula>
    </cfRule>
    <cfRule type="cellIs" dxfId="101" priority="39" operator="equal">
      <formula>"La actividad que conlleva el riesgo se ejecuta como máximos 2 veces por año"</formula>
    </cfRule>
    <cfRule type="cellIs" dxfId="100" priority="40" operator="equal">
      <formula>"La actividad que conlleva el riesgo se ejecuta como máximos 2 veces por año "</formula>
    </cfRule>
    <cfRule type="containsText" dxfId="99" priority="41" operator="containsText" text="La actividad que conlleva el riesgo se ejecuta como máximos 2 veces por año">
      <formula>NOT(ISERROR(SEARCH("La actividad que conlleva el riesgo se ejecuta como máximos 2 veces por año",O61)))</formula>
    </cfRule>
    <cfRule type="cellIs" dxfId="98" priority="42" operator="equal">
      <formula>"La actividad que conlleva el riesgo se ejecuta como máximos 2 veces por año"</formula>
    </cfRule>
    <cfRule type="cellIs" dxfId="97" priority="43" operator="equal">
      <formula>"La actividad que conlleva el riesgo se ejecuta como máximos 2 veces por año"</formula>
    </cfRule>
  </conditionalFormatting>
  <conditionalFormatting sqref="AD61:AE65">
    <cfRule type="expression" dxfId="96" priority="37">
      <formula>AF61=15</formula>
    </cfRule>
  </conditionalFormatting>
  <conditionalFormatting sqref="AF61:AG65">
    <cfRule type="expression" dxfId="95" priority="36">
      <formula>AD61=25</formula>
    </cfRule>
  </conditionalFormatting>
  <conditionalFormatting sqref="AB61:AC61">
    <cfRule type="expression" dxfId="94" priority="23">
      <formula>AB61=10</formula>
    </cfRule>
    <cfRule type="expression" dxfId="93" priority="24">
      <formula>Z61=15</formula>
    </cfRule>
    <cfRule type="expression" dxfId="92" priority="25">
      <formula>X61=25</formula>
    </cfRule>
    <cfRule type="cellIs" dxfId="91" priority="35" operator="equal">
      <formula>25</formula>
    </cfRule>
  </conditionalFormatting>
  <conditionalFormatting sqref="AB61:AC61">
    <cfRule type="expression" dxfId="90" priority="32">
      <formula>AD61=15</formula>
    </cfRule>
    <cfRule type="expression" dxfId="89" priority="33">
      <formula>AF61=10</formula>
    </cfRule>
    <cfRule type="expression" dxfId="88" priority="34">
      <formula>AD61=15</formula>
    </cfRule>
  </conditionalFormatting>
  <conditionalFormatting sqref="X61:Y61">
    <cfRule type="expression" dxfId="87" priority="29">
      <formula>AB61=10</formula>
    </cfRule>
    <cfRule type="expression" dxfId="86" priority="30">
      <formula>X61=25</formula>
    </cfRule>
    <cfRule type="expression" dxfId="85" priority="31">
      <formula>Z61=15</formula>
    </cfRule>
  </conditionalFormatting>
  <conditionalFormatting sqref="Z61:AA61">
    <cfRule type="expression" dxfId="84" priority="26">
      <formula>Z61=15</formula>
    </cfRule>
    <cfRule type="expression" dxfId="83" priority="27">
      <formula>AB61=10</formula>
    </cfRule>
    <cfRule type="expression" dxfId="82" priority="28">
      <formula>X61=25</formula>
    </cfRule>
  </conditionalFormatting>
  <conditionalFormatting sqref="AB62:AC65">
    <cfRule type="expression" dxfId="81" priority="10">
      <formula>AB62=10</formula>
    </cfRule>
    <cfRule type="expression" dxfId="80" priority="11">
      <formula>Z62=15</formula>
    </cfRule>
    <cfRule type="expression" dxfId="79" priority="12">
      <formula>X62=25</formula>
    </cfRule>
    <cfRule type="cellIs" dxfId="78" priority="22" operator="equal">
      <formula>25</formula>
    </cfRule>
  </conditionalFormatting>
  <conditionalFormatting sqref="AB62:AC65">
    <cfRule type="expression" dxfId="77" priority="19">
      <formula>AD62=15</formula>
    </cfRule>
    <cfRule type="expression" dxfId="76" priority="20">
      <formula>AF62=10</formula>
    </cfRule>
    <cfRule type="expression" dxfId="75" priority="21">
      <formula>AD62=15</formula>
    </cfRule>
  </conditionalFormatting>
  <conditionalFormatting sqref="X62:Y65">
    <cfRule type="expression" dxfId="74" priority="16">
      <formula>AB62=10</formula>
    </cfRule>
    <cfRule type="expression" dxfId="73" priority="17">
      <formula>X62=25</formula>
    </cfRule>
    <cfRule type="expression" dxfId="72" priority="18">
      <formula>Z62=15</formula>
    </cfRule>
  </conditionalFormatting>
  <conditionalFormatting sqref="Z62:AA65">
    <cfRule type="expression" dxfId="71" priority="13">
      <formula>Z62=15</formula>
    </cfRule>
    <cfRule type="expression" dxfId="70" priority="14">
      <formula>AB62=10</formula>
    </cfRule>
    <cfRule type="expression" dxfId="69" priority="15">
      <formula>X62=25</formula>
    </cfRule>
  </conditionalFormatting>
  <conditionalFormatting sqref="V61:V65">
    <cfRule type="expression" dxfId="68" priority="9">
      <formula>W61="X"</formula>
    </cfRule>
  </conditionalFormatting>
  <conditionalFormatting sqref="AJ61">
    <cfRule type="cellIs" dxfId="67" priority="6" operator="equal">
      <formula>0.6</formula>
    </cfRule>
    <cfRule type="cellIs" dxfId="66" priority="7" operator="equal">
      <formula>1</formula>
    </cfRule>
    <cfRule type="cellIs" dxfId="65" priority="8" operator="equal">
      <formula>0.8</formula>
    </cfRule>
  </conditionalFormatting>
  <conditionalFormatting sqref="BB61:BB65">
    <cfRule type="cellIs" dxfId="64" priority="5" operator="equal">
      <formula>"compartir"</formula>
    </cfRule>
  </conditionalFormatting>
  <conditionalFormatting sqref="W61">
    <cfRule type="cellIs" dxfId="63" priority="4" operator="equal">
      <formula>"X"</formula>
    </cfRule>
  </conditionalFormatting>
  <conditionalFormatting sqref="W61">
    <cfRule type="cellIs" dxfId="62" priority="3" operator="equal">
      <formula>"X"</formula>
    </cfRule>
  </conditionalFormatting>
  <conditionalFormatting sqref="W61">
    <cfRule type="expression" dxfId="61" priority="1">
      <formula>V61=Y</formula>
    </cfRule>
    <cfRule type="expression" dxfId="60" priority="2">
      <formula>V61="y"</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1201" operator="beginsWith" id="{6C7FAE55-C9AF-4E7F-8A2D-0DF6AC75BC3D}">
            <xm:f>LEFT(P19,LEN("MUY ALTA "))="MUY ALTA "</xm:f>
            <xm:f>"MUY ALTA "</xm:f>
            <x14:dxf>
              <fill>
                <patternFill>
                  <bgColor rgb="FFFF0000"/>
                </patternFill>
              </fill>
            </x14:dxf>
          </x14:cfRule>
          <x14:cfRule type="beginsWith" priority="1202" operator="beginsWith" id="{B6002A22-86F2-43B1-9400-2BB1BFBB001B}">
            <xm:f>LEFT(P19,LEN("MUY ALTA"))="MUY ALTA"</xm:f>
            <xm:f>"MUY ALTA"</xm:f>
            <x14:dxf>
              <fill>
                <patternFill>
                  <bgColor rgb="FFFF0000"/>
                </patternFill>
              </fill>
            </x14:dxf>
          </x14:cfRule>
          <x14:cfRule type="beginsWith" priority="1203" operator="beginsWith" id="{9B7A8E2B-5144-4607-94B9-8D2AC5D494D5}">
            <xm:f>LEFT(P19,LEN("ALTA"))="ALTA"</xm:f>
            <xm:f>"ALTA"</xm:f>
            <x14:dxf>
              <fill>
                <patternFill>
                  <bgColor rgb="FFFFC000"/>
                </patternFill>
              </fill>
            </x14:dxf>
          </x14:cfRule>
          <x14:cfRule type="beginsWith" priority="1204" operator="beginsWith" id="{A93F29F5-73A5-4C3E-8819-43B97225E521}">
            <xm:f>LEFT(P19,LEN("MEDIA"))="MEDIA"</xm:f>
            <xm:f>"MEDIA"</xm:f>
            <x14:dxf>
              <fill>
                <patternFill>
                  <bgColor rgb="FFFFFF00"/>
                </patternFill>
              </fill>
            </x14:dxf>
          </x14:cfRule>
          <x14:cfRule type="beginsWith" priority="1205" operator="beginsWith" id="{BBE73D96-C003-4030-9AD3-8E42C3E9BC13}">
            <xm:f>LEFT(P19,LEN("BAJA"))="BAJA"</xm:f>
            <xm:f>"BAJA"</xm:f>
            <x14:dxf>
              <fill>
                <patternFill>
                  <bgColor rgb="FF00B050"/>
                </patternFill>
              </fill>
            </x14:dxf>
          </x14:cfRule>
          <x14:cfRule type="beginsWith" priority="1206" operator="beginsWith" id="{925F3614-A769-4A5A-8793-7B28E7F09D4E}">
            <xm:f>LEFT(P19,LEN("MUY BAJA"))="MUY BAJA"</xm:f>
            <xm:f>"MUY BAJA"</xm:f>
            <x14:dxf>
              <fill>
                <patternFill>
                  <bgColor rgb="FF92D050"/>
                </patternFill>
              </fill>
            </x14:dxf>
          </x14:cfRule>
          <xm:sqref>P19:P23</xm:sqref>
        </x14:conditionalFormatting>
        <x14:conditionalFormatting xmlns:xm="http://schemas.microsoft.com/office/excel/2006/main">
          <x14:cfRule type="beginsWith" priority="1144" operator="beginsWith" id="{72CEC2AE-1932-4795-85FC-3B086C084926}">
            <xm:f>LEFT(P25,LEN("MUY ALTA "))="MUY ALTA "</xm:f>
            <xm:f>"MUY ALTA "</xm:f>
            <x14:dxf>
              <fill>
                <patternFill>
                  <bgColor rgb="FFFF0000"/>
                </patternFill>
              </fill>
            </x14:dxf>
          </x14:cfRule>
          <x14:cfRule type="beginsWith" priority="1145" operator="beginsWith" id="{D80680A9-2C6B-4334-9469-DE107ADC5E1D}">
            <xm:f>LEFT(P25,LEN("MUY ALTA"))="MUY ALTA"</xm:f>
            <xm:f>"MUY ALTA"</xm:f>
            <x14:dxf>
              <fill>
                <patternFill>
                  <bgColor rgb="FFFF0000"/>
                </patternFill>
              </fill>
            </x14:dxf>
          </x14:cfRule>
          <x14:cfRule type="beginsWith" priority="1146" operator="beginsWith" id="{C8D5AA30-39DC-403C-A797-55EA5D37B401}">
            <xm:f>LEFT(P25,LEN("ALTA"))="ALTA"</xm:f>
            <xm:f>"ALTA"</xm:f>
            <x14:dxf>
              <fill>
                <patternFill>
                  <bgColor rgb="FFFFC000"/>
                </patternFill>
              </fill>
            </x14:dxf>
          </x14:cfRule>
          <x14:cfRule type="beginsWith" priority="1147" operator="beginsWith" id="{5F114260-6E9E-469E-8806-7519FEDB5F74}">
            <xm:f>LEFT(P25,LEN("MEDIA"))="MEDIA"</xm:f>
            <xm:f>"MEDIA"</xm:f>
            <x14:dxf>
              <fill>
                <patternFill>
                  <bgColor rgb="FFFFFF00"/>
                </patternFill>
              </fill>
            </x14:dxf>
          </x14:cfRule>
          <x14:cfRule type="beginsWith" priority="1148" operator="beginsWith" id="{F8EC564A-6849-41AF-A013-E4D701020C6F}">
            <xm:f>LEFT(P25,LEN("BAJA"))="BAJA"</xm:f>
            <xm:f>"BAJA"</xm:f>
            <x14:dxf>
              <fill>
                <patternFill>
                  <bgColor rgb="FF00B050"/>
                </patternFill>
              </fill>
            </x14:dxf>
          </x14:cfRule>
          <x14:cfRule type="beginsWith" priority="1149" operator="beginsWith" id="{8A575204-E6EE-46EE-B4A3-D13AE9097AAE}">
            <xm:f>LEFT(P25,LEN("MUY BAJA"))="MUY BAJA"</xm:f>
            <xm:f>"MUY BAJA"</xm:f>
            <x14:dxf>
              <fill>
                <patternFill>
                  <bgColor rgb="FF92D050"/>
                </patternFill>
              </fill>
            </x14:dxf>
          </x14:cfRule>
          <xm:sqref>P25:P29</xm:sqref>
        </x14:conditionalFormatting>
        <x14:conditionalFormatting xmlns:xm="http://schemas.microsoft.com/office/excel/2006/main">
          <x14:cfRule type="beginsWith" priority="1122" operator="beginsWith" id="{72B3B464-E216-4D2A-BBAC-3B3AD57C61FF}">
            <xm:f>LEFT(P67,LEN("MUY ALTA "))="MUY ALTA "</xm:f>
            <xm:f>"MUY ALTA "</xm:f>
            <x14:dxf>
              <fill>
                <patternFill>
                  <bgColor rgb="FFFF0000"/>
                </patternFill>
              </fill>
            </x14:dxf>
          </x14:cfRule>
          <x14:cfRule type="beginsWith" priority="1123" operator="beginsWith" id="{434B0B3F-B0DB-47A8-97C6-8047E60A94F8}">
            <xm:f>LEFT(P67,LEN("MUY ALTA"))="MUY ALTA"</xm:f>
            <xm:f>"MUY ALTA"</xm:f>
            <x14:dxf>
              <fill>
                <patternFill>
                  <bgColor rgb="FFFF0000"/>
                </patternFill>
              </fill>
            </x14:dxf>
          </x14:cfRule>
          <x14:cfRule type="beginsWith" priority="1124" operator="beginsWith" id="{921D2882-6F19-4710-8AAA-ABCFB2068427}">
            <xm:f>LEFT(P67,LEN("ALTA"))="ALTA"</xm:f>
            <xm:f>"ALTA"</xm:f>
            <x14:dxf>
              <fill>
                <patternFill>
                  <bgColor rgb="FFFFC000"/>
                </patternFill>
              </fill>
            </x14:dxf>
          </x14:cfRule>
          <x14:cfRule type="beginsWith" priority="1125" operator="beginsWith" id="{CB5CD4E9-BE7B-4400-AEF4-5E8DD8567640}">
            <xm:f>LEFT(P67,LEN("MEDIA"))="MEDIA"</xm:f>
            <xm:f>"MEDIA"</xm:f>
            <x14:dxf>
              <fill>
                <patternFill>
                  <bgColor rgb="FFFFFF00"/>
                </patternFill>
              </fill>
            </x14:dxf>
          </x14:cfRule>
          <x14:cfRule type="beginsWith" priority="1126" operator="beginsWith" id="{8CE50BEB-AFBD-4C9D-A352-C5A0D4FDB87D}">
            <xm:f>LEFT(P67,LEN("BAJA"))="BAJA"</xm:f>
            <xm:f>"BAJA"</xm:f>
            <x14:dxf>
              <fill>
                <patternFill>
                  <bgColor rgb="FF00B050"/>
                </patternFill>
              </fill>
            </x14:dxf>
          </x14:cfRule>
          <x14:cfRule type="beginsWith" priority="1127" operator="beginsWith" id="{FAA1CB05-8C74-404A-9572-E6C85B012725}">
            <xm:f>LEFT(P67,LEN("MUY BAJA"))="MUY BAJA"</xm:f>
            <xm:f>"MUY BAJA"</xm:f>
            <x14:dxf>
              <fill>
                <patternFill>
                  <bgColor rgb="FF92D050"/>
                </patternFill>
              </fill>
            </x14:dxf>
          </x14:cfRule>
          <xm:sqref>P67:P71</xm:sqref>
        </x14:conditionalFormatting>
        <x14:conditionalFormatting xmlns:xm="http://schemas.microsoft.com/office/excel/2006/main">
          <x14:cfRule type="beginsWith" priority="1100" operator="beginsWith" id="{E6AA90DD-F83E-4830-8D8C-ABD14A92030F}">
            <xm:f>LEFT(P73,LEN("MUY ALTA "))="MUY ALTA "</xm:f>
            <xm:f>"MUY ALTA "</xm:f>
            <x14:dxf>
              <fill>
                <patternFill>
                  <bgColor rgb="FFFF0000"/>
                </patternFill>
              </fill>
            </x14:dxf>
          </x14:cfRule>
          <x14:cfRule type="beginsWith" priority="1101" operator="beginsWith" id="{DB7C7382-2ABE-4E33-B4A3-2D30C226904A}">
            <xm:f>LEFT(P73,LEN("MUY ALTA"))="MUY ALTA"</xm:f>
            <xm:f>"MUY ALTA"</xm:f>
            <x14:dxf>
              <fill>
                <patternFill>
                  <bgColor rgb="FFFF0000"/>
                </patternFill>
              </fill>
            </x14:dxf>
          </x14:cfRule>
          <x14:cfRule type="beginsWith" priority="1102" operator="beginsWith" id="{A849DE0A-82EA-461C-8347-DC26D18E635B}">
            <xm:f>LEFT(P73,LEN("ALTA"))="ALTA"</xm:f>
            <xm:f>"ALTA"</xm:f>
            <x14:dxf>
              <fill>
                <patternFill>
                  <bgColor rgb="FFFFC000"/>
                </patternFill>
              </fill>
            </x14:dxf>
          </x14:cfRule>
          <x14:cfRule type="beginsWith" priority="1103" operator="beginsWith" id="{B335BB5F-0028-483E-AF71-67892C1167CF}">
            <xm:f>LEFT(P73,LEN("MEDIA"))="MEDIA"</xm:f>
            <xm:f>"MEDIA"</xm:f>
            <x14:dxf>
              <fill>
                <patternFill>
                  <bgColor rgb="FFFFFF00"/>
                </patternFill>
              </fill>
            </x14:dxf>
          </x14:cfRule>
          <x14:cfRule type="beginsWith" priority="1104" operator="beginsWith" id="{57DB970D-EBDA-492A-89AF-9A933BADAC16}">
            <xm:f>LEFT(P73,LEN("BAJA"))="BAJA"</xm:f>
            <xm:f>"BAJA"</xm:f>
            <x14:dxf>
              <fill>
                <patternFill>
                  <bgColor rgb="FF00B050"/>
                </patternFill>
              </fill>
            </x14:dxf>
          </x14:cfRule>
          <x14:cfRule type="beginsWith" priority="1105" operator="beginsWith" id="{79E18ECC-E076-4ED5-B29C-0741836ED197}">
            <xm:f>LEFT(P73,LEN("MUY BAJA"))="MUY BAJA"</xm:f>
            <xm:f>"MUY BAJA"</xm:f>
            <x14:dxf>
              <fill>
                <patternFill>
                  <bgColor rgb="FF92D050"/>
                </patternFill>
              </fill>
            </x14:dxf>
          </x14:cfRule>
          <xm:sqref>P73:P77</xm:sqref>
        </x14:conditionalFormatting>
        <x14:conditionalFormatting xmlns:xm="http://schemas.microsoft.com/office/excel/2006/main">
          <x14:cfRule type="beginsWith" priority="783" operator="beginsWith" id="{B455D6C1-D753-418C-9CA8-099181E9C0EE}">
            <xm:f>LEFT(P31,LEN("MUY ALTA "))="MUY ALTA "</xm:f>
            <xm:f>"MUY ALTA "</xm:f>
            <x14:dxf>
              <fill>
                <patternFill>
                  <bgColor rgb="FFFF0000"/>
                </patternFill>
              </fill>
            </x14:dxf>
          </x14:cfRule>
          <x14:cfRule type="beginsWith" priority="784" operator="beginsWith" id="{038CD024-96B8-430A-BAA1-B7EDE18A9B85}">
            <xm:f>LEFT(P31,LEN("MUY ALTA"))="MUY ALTA"</xm:f>
            <xm:f>"MUY ALTA"</xm:f>
            <x14:dxf>
              <fill>
                <patternFill>
                  <bgColor rgb="FFFF0000"/>
                </patternFill>
              </fill>
            </x14:dxf>
          </x14:cfRule>
          <x14:cfRule type="beginsWith" priority="785" operator="beginsWith" id="{BA0E75BA-D4C0-407E-AEB0-0B43BFE3CD5F}">
            <xm:f>LEFT(P31,LEN("ALTA"))="ALTA"</xm:f>
            <xm:f>"ALTA"</xm:f>
            <x14:dxf>
              <fill>
                <patternFill>
                  <bgColor rgb="FFFFC000"/>
                </patternFill>
              </fill>
            </x14:dxf>
          </x14:cfRule>
          <x14:cfRule type="beginsWith" priority="786" operator="beginsWith" id="{BA51C7FC-C028-453B-8C45-3EA76AFE49FE}">
            <xm:f>LEFT(P31,LEN("MEDIA"))="MEDIA"</xm:f>
            <xm:f>"MEDIA"</xm:f>
            <x14:dxf>
              <fill>
                <patternFill>
                  <bgColor rgb="FFFFFF00"/>
                </patternFill>
              </fill>
            </x14:dxf>
          </x14:cfRule>
          <x14:cfRule type="beginsWith" priority="787" operator="beginsWith" id="{CD1F0E3A-2643-4032-BEEC-2B21531CC404}">
            <xm:f>LEFT(P31,LEN("BAJA"))="BAJA"</xm:f>
            <xm:f>"BAJA"</xm:f>
            <x14:dxf>
              <fill>
                <patternFill>
                  <bgColor rgb="FF00B050"/>
                </patternFill>
              </fill>
            </x14:dxf>
          </x14:cfRule>
          <x14:cfRule type="beginsWith" priority="788" operator="beginsWith" id="{15109A52-8316-4B70-AA30-4DD94063458C}">
            <xm:f>LEFT(P31,LEN("MUY BAJA"))="MUY BAJA"</xm:f>
            <xm:f>"MUY BAJA"</xm:f>
            <x14:dxf>
              <fill>
                <patternFill>
                  <bgColor rgb="FF92D050"/>
                </patternFill>
              </fill>
            </x14:dxf>
          </x14:cfRule>
          <xm:sqref>P31:P35</xm:sqref>
        </x14:conditionalFormatting>
        <x14:conditionalFormatting xmlns:xm="http://schemas.microsoft.com/office/excel/2006/main">
          <x14:cfRule type="beginsWith" priority="663" operator="beginsWith" id="{61CD6317-537A-4D5C-A2B8-77F94648289B}">
            <xm:f>LEFT(P37,LEN("MUY ALTA "))="MUY ALTA "</xm:f>
            <xm:f>"MUY ALTA "</xm:f>
            <x14:dxf>
              <fill>
                <patternFill>
                  <bgColor rgb="FFFF0000"/>
                </patternFill>
              </fill>
            </x14:dxf>
          </x14:cfRule>
          <x14:cfRule type="beginsWith" priority="664" operator="beginsWith" id="{14282EF8-6C38-4A19-86C5-0A499F9D2D76}">
            <xm:f>LEFT(P37,LEN("MUY ALTA"))="MUY ALTA"</xm:f>
            <xm:f>"MUY ALTA"</xm:f>
            <x14:dxf>
              <fill>
                <patternFill>
                  <bgColor rgb="FFFF0000"/>
                </patternFill>
              </fill>
            </x14:dxf>
          </x14:cfRule>
          <x14:cfRule type="beginsWith" priority="665" operator="beginsWith" id="{8884BE3C-5627-4E38-833A-078B4909CD2F}">
            <xm:f>LEFT(P37,LEN("ALTA"))="ALTA"</xm:f>
            <xm:f>"ALTA"</xm:f>
            <x14:dxf>
              <fill>
                <patternFill>
                  <bgColor rgb="FFFFC000"/>
                </patternFill>
              </fill>
            </x14:dxf>
          </x14:cfRule>
          <x14:cfRule type="beginsWith" priority="666" operator="beginsWith" id="{735AF192-717F-4DB0-BE70-749EF327208B}">
            <xm:f>LEFT(P37,LEN("MEDIA"))="MEDIA"</xm:f>
            <xm:f>"MEDIA"</xm:f>
            <x14:dxf>
              <fill>
                <patternFill>
                  <bgColor rgb="FFFFFF00"/>
                </patternFill>
              </fill>
            </x14:dxf>
          </x14:cfRule>
          <x14:cfRule type="beginsWith" priority="667" operator="beginsWith" id="{FA15111E-40F0-463D-8C67-51B861DB56E6}">
            <xm:f>LEFT(P37,LEN("BAJA"))="BAJA"</xm:f>
            <xm:f>"BAJA"</xm:f>
            <x14:dxf>
              <fill>
                <patternFill>
                  <bgColor rgb="FF00B050"/>
                </patternFill>
              </fill>
            </x14:dxf>
          </x14:cfRule>
          <x14:cfRule type="beginsWith" priority="668" operator="beginsWith" id="{59D98B22-D6D7-43B0-AC4F-59A438F9723A}">
            <xm:f>LEFT(P37,LEN("MUY BAJA"))="MUY BAJA"</xm:f>
            <xm:f>"MUY BAJA"</xm:f>
            <x14:dxf>
              <fill>
                <patternFill>
                  <bgColor rgb="FF92D050"/>
                </patternFill>
              </fill>
            </x14:dxf>
          </x14:cfRule>
          <xm:sqref>P37:P41</xm:sqref>
        </x14:conditionalFormatting>
        <x14:conditionalFormatting xmlns:xm="http://schemas.microsoft.com/office/excel/2006/main">
          <x14:cfRule type="beginsWith" priority="491" operator="beginsWith" id="{95793DA9-3E3C-4A95-8763-BA8AE507EFB0}">
            <xm:f>LEFT(P43,LEN("MUY ALTA "))="MUY ALTA "</xm:f>
            <xm:f>"MUY ALTA "</xm:f>
            <x14:dxf>
              <fill>
                <patternFill>
                  <bgColor rgb="FFFF0000"/>
                </patternFill>
              </fill>
            </x14:dxf>
          </x14:cfRule>
          <x14:cfRule type="beginsWith" priority="492" operator="beginsWith" id="{F9553D22-1096-49CF-A931-4437F3468B64}">
            <xm:f>LEFT(P43,LEN("MUY ALTA"))="MUY ALTA"</xm:f>
            <xm:f>"MUY ALTA"</xm:f>
            <x14:dxf>
              <fill>
                <patternFill>
                  <bgColor rgb="FFFF0000"/>
                </patternFill>
              </fill>
            </x14:dxf>
          </x14:cfRule>
          <x14:cfRule type="beginsWith" priority="493" operator="beginsWith" id="{DCB4A1C1-23BF-4CCD-B66A-17C2ACF8D29F}">
            <xm:f>LEFT(P43,LEN("ALTA"))="ALTA"</xm:f>
            <xm:f>"ALTA"</xm:f>
            <x14:dxf>
              <fill>
                <patternFill>
                  <bgColor rgb="FFFFC000"/>
                </patternFill>
              </fill>
            </x14:dxf>
          </x14:cfRule>
          <x14:cfRule type="beginsWith" priority="494" operator="beginsWith" id="{9495617D-A364-44A7-85D3-22DB00B8E0B0}">
            <xm:f>LEFT(P43,LEN("MEDIA"))="MEDIA"</xm:f>
            <xm:f>"MEDIA"</xm:f>
            <x14:dxf>
              <fill>
                <patternFill>
                  <bgColor rgb="FFFFFF00"/>
                </patternFill>
              </fill>
            </x14:dxf>
          </x14:cfRule>
          <x14:cfRule type="beginsWith" priority="495" operator="beginsWith" id="{70188809-B1F6-4A5E-B3EC-B6F5C501B887}">
            <xm:f>LEFT(P43,LEN("BAJA"))="BAJA"</xm:f>
            <xm:f>"BAJA"</xm:f>
            <x14:dxf>
              <fill>
                <patternFill>
                  <bgColor rgb="FF00B050"/>
                </patternFill>
              </fill>
            </x14:dxf>
          </x14:cfRule>
          <x14:cfRule type="beginsWith" priority="496" operator="beginsWith" id="{DA6DFDB1-6A74-4037-A1AF-31D95BEA010D}">
            <xm:f>LEFT(P43,LEN("MUY BAJA"))="MUY BAJA"</xm:f>
            <xm:f>"MUY BAJA"</xm:f>
            <x14:dxf>
              <fill>
                <patternFill>
                  <bgColor rgb="FF92D050"/>
                </patternFill>
              </fill>
            </x14:dxf>
          </x14:cfRule>
          <xm:sqref>P43:P47</xm:sqref>
        </x14:conditionalFormatting>
        <x14:conditionalFormatting xmlns:xm="http://schemas.microsoft.com/office/excel/2006/main">
          <x14:cfRule type="beginsWith" priority="340" operator="beginsWith" id="{B94628D8-AC2E-421A-82E1-803FB6AC9EB1}">
            <xm:f>LEFT(P49,LEN("MUY ALTA "))="MUY ALTA "</xm:f>
            <xm:f>"MUY ALTA "</xm:f>
            <x14:dxf>
              <fill>
                <patternFill>
                  <bgColor rgb="FFFF0000"/>
                </patternFill>
              </fill>
            </x14:dxf>
          </x14:cfRule>
          <x14:cfRule type="beginsWith" priority="341" operator="beginsWith" id="{CB0E585A-5EB7-408C-A96C-5AE52F2E9553}">
            <xm:f>LEFT(P49,LEN("MUY ALTA"))="MUY ALTA"</xm:f>
            <xm:f>"MUY ALTA"</xm:f>
            <x14:dxf>
              <fill>
                <patternFill>
                  <bgColor rgb="FFFF0000"/>
                </patternFill>
              </fill>
            </x14:dxf>
          </x14:cfRule>
          <x14:cfRule type="beginsWith" priority="342" operator="beginsWith" id="{B42BF3AB-99E6-41CF-8C0E-E944EC4F8CA6}">
            <xm:f>LEFT(P49,LEN("ALTA"))="ALTA"</xm:f>
            <xm:f>"ALTA"</xm:f>
            <x14:dxf>
              <fill>
                <patternFill>
                  <bgColor rgb="FFFFC000"/>
                </patternFill>
              </fill>
            </x14:dxf>
          </x14:cfRule>
          <x14:cfRule type="beginsWith" priority="343" operator="beginsWith" id="{A199C0DB-181C-4C05-B64F-6753992AD0E6}">
            <xm:f>LEFT(P49,LEN("MEDIA"))="MEDIA"</xm:f>
            <xm:f>"MEDIA"</xm:f>
            <x14:dxf>
              <fill>
                <patternFill>
                  <bgColor rgb="FFFFFF00"/>
                </patternFill>
              </fill>
            </x14:dxf>
          </x14:cfRule>
          <x14:cfRule type="beginsWith" priority="344" operator="beginsWith" id="{360D0757-615A-4399-8951-23047DC2DC7A}">
            <xm:f>LEFT(P49,LEN("BAJA"))="BAJA"</xm:f>
            <xm:f>"BAJA"</xm:f>
            <x14:dxf>
              <fill>
                <patternFill>
                  <bgColor rgb="FF00B050"/>
                </patternFill>
              </fill>
            </x14:dxf>
          </x14:cfRule>
          <x14:cfRule type="beginsWith" priority="345" operator="beginsWith" id="{DEA48D7B-AD8C-4EC8-A470-0AC85BC6A135}">
            <xm:f>LEFT(P49,LEN("MUY BAJA"))="MUY BAJA"</xm:f>
            <xm:f>"MUY BAJA"</xm:f>
            <x14:dxf>
              <fill>
                <patternFill>
                  <bgColor rgb="FF92D050"/>
                </patternFill>
              </fill>
            </x14:dxf>
          </x14:cfRule>
          <xm:sqref>P49:P53</xm:sqref>
        </x14:conditionalFormatting>
        <x14:conditionalFormatting xmlns:xm="http://schemas.microsoft.com/office/excel/2006/main">
          <x14:cfRule type="beginsWith" priority="220" operator="beginsWith" id="{B964D296-695D-4E0B-93CA-8D1DCF7233B2}">
            <xm:f>LEFT(P55,LEN("MUY ALTA "))="MUY ALTA "</xm:f>
            <xm:f>"MUY ALTA "</xm:f>
            <x14:dxf>
              <fill>
                <patternFill>
                  <bgColor rgb="FFFF0000"/>
                </patternFill>
              </fill>
            </x14:dxf>
          </x14:cfRule>
          <x14:cfRule type="beginsWith" priority="221" operator="beginsWith" id="{51070EB3-7F74-4C5E-81A6-07FE1ADFE59C}">
            <xm:f>LEFT(P55,LEN("MUY ALTA"))="MUY ALTA"</xm:f>
            <xm:f>"MUY ALTA"</xm:f>
            <x14:dxf>
              <fill>
                <patternFill>
                  <bgColor rgb="FFFF0000"/>
                </patternFill>
              </fill>
            </x14:dxf>
          </x14:cfRule>
          <x14:cfRule type="beginsWith" priority="222" operator="beginsWith" id="{D79B5EB8-63E3-477A-8441-77485493ED4A}">
            <xm:f>LEFT(P55,LEN("ALTA"))="ALTA"</xm:f>
            <xm:f>"ALTA"</xm:f>
            <x14:dxf>
              <fill>
                <patternFill>
                  <bgColor rgb="FFFFC000"/>
                </patternFill>
              </fill>
            </x14:dxf>
          </x14:cfRule>
          <x14:cfRule type="beginsWith" priority="223" operator="beginsWith" id="{D567C7F2-DE1A-4C9A-9AC5-D937C76DAF2F}">
            <xm:f>LEFT(P55,LEN("MEDIA"))="MEDIA"</xm:f>
            <xm:f>"MEDIA"</xm:f>
            <x14:dxf>
              <fill>
                <patternFill>
                  <bgColor rgb="FFFFFF00"/>
                </patternFill>
              </fill>
            </x14:dxf>
          </x14:cfRule>
          <x14:cfRule type="beginsWith" priority="224" operator="beginsWith" id="{6B3659D1-D60B-421F-9939-66F4016FB7EF}">
            <xm:f>LEFT(P55,LEN("BAJA"))="BAJA"</xm:f>
            <xm:f>"BAJA"</xm:f>
            <x14:dxf>
              <fill>
                <patternFill>
                  <bgColor rgb="FF00B050"/>
                </patternFill>
              </fill>
            </x14:dxf>
          </x14:cfRule>
          <x14:cfRule type="beginsWith" priority="225" operator="beginsWith" id="{03037EB8-0654-42CB-BAD3-6978C625B420}">
            <xm:f>LEFT(P55,LEN("MUY BAJA"))="MUY BAJA"</xm:f>
            <xm:f>"MUY BAJA"</xm:f>
            <x14:dxf>
              <fill>
                <patternFill>
                  <bgColor rgb="FF92D050"/>
                </patternFill>
              </fill>
            </x14:dxf>
          </x14:cfRule>
          <xm:sqref>P55:P59</xm:sqref>
        </x14:conditionalFormatting>
        <x14:conditionalFormatting xmlns:xm="http://schemas.microsoft.com/office/excel/2006/main">
          <x14:cfRule type="beginsWith" priority="44" operator="beginsWith" id="{AE5C7980-C40D-4205-900D-0524CB0B6858}">
            <xm:f>LEFT(P61,LEN("MUY ALTA "))="MUY ALTA "</xm:f>
            <xm:f>"MUY ALTA "</xm:f>
            <x14:dxf>
              <fill>
                <patternFill>
                  <bgColor rgb="FFFF0000"/>
                </patternFill>
              </fill>
            </x14:dxf>
          </x14:cfRule>
          <x14:cfRule type="beginsWith" priority="45" operator="beginsWith" id="{CDEE9181-5C04-4B50-B9FC-ED10EB34E87B}">
            <xm:f>LEFT(P61,LEN("MUY ALTA"))="MUY ALTA"</xm:f>
            <xm:f>"MUY ALTA"</xm:f>
            <x14:dxf>
              <fill>
                <patternFill>
                  <bgColor rgb="FFFF0000"/>
                </patternFill>
              </fill>
            </x14:dxf>
          </x14:cfRule>
          <x14:cfRule type="beginsWith" priority="46" operator="beginsWith" id="{BC6847C3-A0A5-43C1-B5FC-29734EEE83D5}">
            <xm:f>LEFT(P61,LEN("ALTA"))="ALTA"</xm:f>
            <xm:f>"ALTA"</xm:f>
            <x14:dxf>
              <fill>
                <patternFill>
                  <bgColor rgb="FFFFC000"/>
                </patternFill>
              </fill>
            </x14:dxf>
          </x14:cfRule>
          <x14:cfRule type="beginsWith" priority="47" operator="beginsWith" id="{2CD0D57D-A0F8-4CF1-8413-BBA74E1CBA89}">
            <xm:f>LEFT(P61,LEN("MEDIA"))="MEDIA"</xm:f>
            <xm:f>"MEDIA"</xm:f>
            <x14:dxf>
              <fill>
                <patternFill>
                  <bgColor rgb="FFFFFF00"/>
                </patternFill>
              </fill>
            </x14:dxf>
          </x14:cfRule>
          <x14:cfRule type="beginsWith" priority="48" operator="beginsWith" id="{26935ADC-7782-4AC4-8B2C-D895C54165C7}">
            <xm:f>LEFT(P61,LEN("BAJA"))="BAJA"</xm:f>
            <xm:f>"BAJA"</xm:f>
            <x14:dxf>
              <fill>
                <patternFill>
                  <bgColor rgb="FF00B050"/>
                </patternFill>
              </fill>
            </x14:dxf>
          </x14:cfRule>
          <x14:cfRule type="beginsWith" priority="49" operator="beginsWith" id="{C03F3AFC-12EC-4515-A0F7-6DD54247BD40}">
            <xm:f>LEFT(P61,LEN("MUY BAJA"))="MUY BAJA"</xm:f>
            <xm:f>"MUY BAJA"</xm:f>
            <x14:dxf>
              <fill>
                <patternFill>
                  <bgColor rgb="FF92D050"/>
                </patternFill>
              </fill>
            </x14:dxf>
          </x14:cfRule>
          <xm:sqref>P61:P65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70e40fc-57ec-4189-93c6-ac483c191eda">
      <Terms xmlns="http://schemas.microsoft.com/office/infopath/2007/PartnerControls"/>
    </lcf76f155ced4ddcb4097134ff3c332f>
    <TaxCatchAll xmlns="c7a18416-3621-4729-86a9-cb9d58df59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A09DAA71CC19B4FA86308D572A1EAD2" ma:contentTypeVersion="14" ma:contentTypeDescription="Crear nuevo documento." ma:contentTypeScope="" ma:versionID="247d0c8d1776b14fe5996b392d8e189f">
  <xsd:schema xmlns:xsd="http://www.w3.org/2001/XMLSchema" xmlns:xs="http://www.w3.org/2001/XMLSchema" xmlns:p="http://schemas.microsoft.com/office/2006/metadata/properties" xmlns:ns2="e70e40fc-57ec-4189-93c6-ac483c191eda" xmlns:ns3="c7a18416-3621-4729-86a9-cb9d58df59e8" targetNamespace="http://schemas.microsoft.com/office/2006/metadata/properties" ma:root="true" ma:fieldsID="ef0b167f93163fb68164b5e1c2af76ed" ns2:_="" ns3:_="">
    <xsd:import namespace="e70e40fc-57ec-4189-93c6-ac483c191eda"/>
    <xsd:import namespace="c7a18416-3621-4729-86a9-cb9d58df59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e40fc-57ec-4189-93c6-ac483c191e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0db8bec-9079-4659-9710-c59d162752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a18416-3621-4729-86a9-cb9d58df59e8"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64f7e82-2510-4655-a32a-4c7b7c9f5235}" ma:internalName="TaxCatchAll" ma:showField="CatchAllData" ma:web="c7a18416-3621-4729-86a9-cb9d58df5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61493F-2801-4DD7-9AD5-05A770DCEB06}">
  <ds:schemaRefs>
    <ds:schemaRef ds:uri="http://schemas.microsoft.com/sharepoint/v3/contenttype/forms"/>
  </ds:schemaRefs>
</ds:datastoreItem>
</file>

<file path=customXml/itemProps2.xml><?xml version="1.0" encoding="utf-8"?>
<ds:datastoreItem xmlns:ds="http://schemas.openxmlformats.org/officeDocument/2006/customXml" ds:itemID="{10AFEC37-A608-458A-A89B-BE666693BCDC}">
  <ds:schemaRefs>
    <ds:schemaRef ds:uri="e70e40fc-57ec-4189-93c6-ac483c191eda"/>
    <ds:schemaRef ds:uri="http://purl.org/dc/terms/"/>
    <ds:schemaRef ds:uri="http://schemas.microsoft.com/office/2006/documentManagement/types"/>
    <ds:schemaRef ds:uri="http://purl.org/dc/elements/1.1/"/>
    <ds:schemaRef ds:uri="http://schemas.microsoft.com/office/2006/metadata/properties"/>
    <ds:schemaRef ds:uri="c7a18416-3621-4729-86a9-cb9d58df59e8"/>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3B7A7AE-8C92-437D-B14C-4B2CEF048D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e40fc-57ec-4189-93c6-ac483c191eda"/>
    <ds:schemaRef ds:uri="c7a18416-3621-4729-86a9-cb9d58df5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PAAC-STO II CUATRIM (2)</vt:lpstr>
      <vt:lpstr> PAAC 2022 SGTO OCI</vt:lpstr>
      <vt:lpstr>MATRIZ RIESGOS CORRUPCION 2022</vt:lpstr>
      <vt:lpstr>' PAAC 2022 SGTO OCI'!Área_de_impresión</vt:lpstr>
      <vt:lpstr>'PAAC-STO II CUATRIM (2)'!Área_de_impresión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Reyes</dc:creator>
  <cp:lastModifiedBy>Claudia Quintero</cp:lastModifiedBy>
  <cp:revision/>
  <cp:lastPrinted>2023-01-16T22:57:10Z</cp:lastPrinted>
  <dcterms:created xsi:type="dcterms:W3CDTF">2016-12-30T15:40:12Z</dcterms:created>
  <dcterms:modified xsi:type="dcterms:W3CDTF">2023-01-17T02:01:13Z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0x0101005A09DAA71CC19B4FA86308D572A1EAD2</vt:lpwstr>
  </property>
  <property fmtid="{D5CDD505-2E9C-101B-9397-08002B2CF9AE}" pid="3" name="MediaServiceImageTags">
    <vt:lpwstr/>
  </property>
</Properties>
</file>